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WordPressMaterials/"/>
    </mc:Choice>
  </mc:AlternateContent>
  <xr:revisionPtr revIDLastSave="351" documentId="8_{16D5F2E3-8523-4E05-8048-7141F033EA17}" xr6:coauthVersionLast="45" xr6:coauthVersionMax="45" xr10:uidLastSave="{24888079-5267-4F0D-BA15-492A04A006B7}"/>
  <bookViews>
    <workbookView xWindow="-120" yWindow="-120" windowWidth="29040" windowHeight="15840" xr2:uid="{2C3E7D70-39C7-4C0E-81C3-77A8C1FCA9CB}"/>
  </bookViews>
  <sheets>
    <sheet name="1. Sharpest Triangles" sheetId="1" r:id="rId1"/>
    <sheet name="2. Square" sheetId="2" r:id="rId2"/>
    <sheet name="Table 1" sheetId="3" r:id="rId3"/>
    <sheet name="Table 2" sheetId="4" r:id="rId4"/>
  </sheets>
  <definedNames>
    <definedName name="j">'2. Square'!$U$7</definedName>
    <definedName name="k">'1. Sharpest Triangles'!$O$4</definedName>
    <definedName name="n">'1. Sharpest Triangles'!$CQ$2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1" l="1"/>
  <c r="DN6" i="1" l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5" i="1"/>
  <c r="DT8" i="1"/>
  <c r="DT6" i="1" l="1"/>
  <c r="DT10" i="1" s="1"/>
  <c r="O4" i="1"/>
  <c r="V4" i="1"/>
  <c r="CY37" i="1"/>
  <c r="CY6" i="1"/>
  <c r="CY7" i="1" s="1"/>
  <c r="CY8" i="1" s="1"/>
  <c r="CY9" i="1" s="1"/>
  <c r="CY10" i="1" s="1"/>
  <c r="CY11" i="1" s="1"/>
  <c r="CY12" i="1" s="1"/>
  <c r="CY13" i="1" s="1"/>
  <c r="CY14" i="1" s="1"/>
  <c r="CY15" i="1" s="1"/>
  <c r="CY16" i="1" s="1"/>
  <c r="CY17" i="1" s="1"/>
  <c r="CY18" i="1" s="1"/>
  <c r="CY19" i="1" s="1"/>
  <c r="CY20" i="1" s="1"/>
  <c r="CY21" i="1" s="1"/>
  <c r="CY22" i="1" s="1"/>
  <c r="CY23" i="1" s="1"/>
  <c r="CY24" i="1" s="1"/>
  <c r="CY25" i="1" s="1"/>
  <c r="CY26" i="1" s="1"/>
  <c r="CY27" i="1" s="1"/>
  <c r="CY28" i="1" s="1"/>
  <c r="CY29" i="1" s="1"/>
  <c r="CY30" i="1" s="1"/>
  <c r="CY31" i="1" s="1"/>
  <c r="CY32" i="1" s="1"/>
  <c r="CY33" i="1" s="1"/>
  <c r="CY34" i="1" s="1"/>
  <c r="CY35" i="1" s="1"/>
  <c r="CY62" i="1" l="1"/>
  <c r="CY56" i="1"/>
  <c r="CY50" i="1"/>
  <c r="CY38" i="1"/>
  <c r="CY61" i="1"/>
  <c r="CY55" i="1"/>
  <c r="CY49" i="1"/>
  <c r="CY43" i="1"/>
  <c r="CY66" i="1"/>
  <c r="CY60" i="1"/>
  <c r="CY54" i="1"/>
  <c r="CY48" i="1"/>
  <c r="CY42" i="1"/>
  <c r="CY65" i="1"/>
  <c r="CY59" i="1"/>
  <c r="CY53" i="1"/>
  <c r="CY47" i="1"/>
  <c r="CY41" i="1"/>
  <c r="CY64" i="1"/>
  <c r="CY58" i="1"/>
  <c r="CY52" i="1"/>
  <c r="CY46" i="1"/>
  <c r="CY40" i="1"/>
  <c r="CY63" i="1"/>
  <c r="CY57" i="1"/>
  <c r="CY51" i="1"/>
  <c r="CY45" i="1"/>
  <c r="CY39" i="1"/>
  <c r="CY44" i="1"/>
  <c r="E44" i="2"/>
  <c r="V42" i="2" l="1"/>
  <c r="E43" i="2"/>
  <c r="W43" i="2"/>
  <c r="W40" i="2"/>
  <c r="W41" i="2"/>
  <c r="E45" i="2" l="1"/>
  <c r="E39" i="2"/>
  <c r="E38" i="2"/>
  <c r="AN37" i="2"/>
  <c r="E36" i="2"/>
  <c r="E37" i="2" l="1"/>
  <c r="E35" i="2"/>
  <c r="T3" i="1"/>
  <c r="BV34" i="1"/>
  <c r="BV33" i="1"/>
  <c r="BV32" i="1"/>
  <c r="BX29" i="1"/>
  <c r="BM33" i="2" l="1"/>
  <c r="BN34" i="2" l="1"/>
  <c r="BO28" i="2"/>
  <c r="BO29" i="2"/>
  <c r="BR25" i="2"/>
  <c r="BS25" i="2"/>
  <c r="BR24" i="2"/>
  <c r="BS24" i="2"/>
  <c r="BP23" i="2"/>
  <c r="BO22" i="2"/>
  <c r="BP19" i="2"/>
  <c r="BO18" i="2"/>
  <c r="BO15" i="2"/>
  <c r="BN16" i="2"/>
  <c r="BN17" i="2"/>
  <c r="BN20" i="2"/>
  <c r="BN21" i="2"/>
  <c r="BN26" i="2"/>
  <c r="BN27" i="2"/>
  <c r="BN30" i="2"/>
  <c r="BN31" i="2"/>
  <c r="BN14" i="2"/>
  <c r="BN4" i="2"/>
  <c r="BN5" i="2"/>
  <c r="BN6" i="2"/>
  <c r="BN7" i="2"/>
  <c r="BN8" i="2"/>
  <c r="BN9" i="2"/>
  <c r="BN3" i="2"/>
  <c r="BM3" i="2"/>
  <c r="BL2" i="2"/>
  <c r="BL1" i="2"/>
  <c r="BN10" i="2"/>
  <c r="U10" i="2" l="1"/>
  <c r="AE33" i="2"/>
  <c r="AG33" i="2" s="1"/>
  <c r="AI33" i="2" s="1"/>
  <c r="AK33" i="2" s="1"/>
  <c r="AF4" i="2"/>
  <c r="AH4" i="2"/>
  <c r="AJ4" i="2"/>
  <c r="AL4" i="2"/>
  <c r="AN4" i="2"/>
  <c r="AP4" i="2"/>
  <c r="AR4" i="2"/>
  <c r="AT4" i="2"/>
  <c r="AV4" i="2"/>
  <c r="AX4" i="2"/>
  <c r="AZ4" i="2"/>
  <c r="BB4" i="2"/>
  <c r="BD4" i="2"/>
  <c r="BF4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AF8" i="2"/>
  <c r="AH8" i="2"/>
  <c r="AJ8" i="2"/>
  <c r="AL8" i="2"/>
  <c r="AN8" i="2"/>
  <c r="AP8" i="2"/>
  <c r="AR8" i="2"/>
  <c r="AT8" i="2"/>
  <c r="AV8" i="2"/>
  <c r="AX8" i="2"/>
  <c r="AZ8" i="2"/>
  <c r="BB8" i="2"/>
  <c r="BD8" i="2"/>
  <c r="BF8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BD10" i="2"/>
  <c r="BF10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BD12" i="2"/>
  <c r="BF12" i="2"/>
  <c r="AF14" i="2"/>
  <c r="AH14" i="2"/>
  <c r="AJ14" i="2"/>
  <c r="AL14" i="2"/>
  <c r="AN14" i="2"/>
  <c r="AP14" i="2"/>
  <c r="AR14" i="2"/>
  <c r="AT14" i="2"/>
  <c r="AV14" i="2"/>
  <c r="AX14" i="2"/>
  <c r="AZ14" i="2"/>
  <c r="BB14" i="2"/>
  <c r="BD14" i="2"/>
  <c r="BF14" i="2"/>
  <c r="AF16" i="2"/>
  <c r="AH16" i="2"/>
  <c r="AJ16" i="2"/>
  <c r="AL16" i="2"/>
  <c r="AN16" i="2"/>
  <c r="AP16" i="2"/>
  <c r="AR16" i="2"/>
  <c r="AT16" i="2"/>
  <c r="AV16" i="2"/>
  <c r="AX16" i="2"/>
  <c r="AZ16" i="2"/>
  <c r="BB16" i="2"/>
  <c r="BD16" i="2"/>
  <c r="BF16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BD18" i="2"/>
  <c r="BF18" i="2"/>
  <c r="AF20" i="2"/>
  <c r="AH20" i="2"/>
  <c r="AJ20" i="2"/>
  <c r="AL20" i="2"/>
  <c r="AN20" i="2"/>
  <c r="AP20" i="2"/>
  <c r="AR20" i="2"/>
  <c r="AT20" i="2"/>
  <c r="AV20" i="2"/>
  <c r="AX20" i="2"/>
  <c r="AZ20" i="2"/>
  <c r="BB20" i="2"/>
  <c r="BD20" i="2"/>
  <c r="BF20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BD24" i="2"/>
  <c r="BF24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BD26" i="2"/>
  <c r="BF26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BD28" i="2"/>
  <c r="BF28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BD30" i="2"/>
  <c r="BF30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BD32" i="2"/>
  <c r="BF32" i="2"/>
  <c r="BH6" i="2"/>
  <c r="BH8" i="2"/>
  <c r="BH10" i="2"/>
  <c r="BH12" i="2"/>
  <c r="BH14" i="2"/>
  <c r="BH16" i="2"/>
  <c r="BH18" i="2"/>
  <c r="BH20" i="2"/>
  <c r="BH22" i="2"/>
  <c r="BH24" i="2"/>
  <c r="BH26" i="2"/>
  <c r="BH28" i="2"/>
  <c r="BH30" i="2"/>
  <c r="BH32" i="2"/>
  <c r="BH4" i="2"/>
  <c r="BJ6" i="2"/>
  <c r="CM6" i="2" s="1"/>
  <c r="BM6" i="2" s="1"/>
  <c r="BJ8" i="2"/>
  <c r="CM8" i="2" s="1"/>
  <c r="BM8" i="2" s="1"/>
  <c r="BJ10" i="2"/>
  <c r="CM10" i="2" s="1"/>
  <c r="BM10" i="2" s="1"/>
  <c r="BJ12" i="2"/>
  <c r="CM12" i="2" s="1"/>
  <c r="BM12" i="2" s="1"/>
  <c r="BJ14" i="2"/>
  <c r="CM14" i="2" s="1"/>
  <c r="BM14" i="2" s="1"/>
  <c r="BJ16" i="2"/>
  <c r="CM16" i="2" s="1"/>
  <c r="BM16" i="2" s="1"/>
  <c r="BJ18" i="2"/>
  <c r="CM18" i="2" s="1"/>
  <c r="BM18" i="2" s="1"/>
  <c r="BJ20" i="2"/>
  <c r="CM20" i="2" s="1"/>
  <c r="BM20" i="2" s="1"/>
  <c r="BJ22" i="2"/>
  <c r="CM22" i="2" s="1"/>
  <c r="BM22" i="2" s="1"/>
  <c r="BJ24" i="2"/>
  <c r="CM24" i="2" s="1"/>
  <c r="BM24" i="2" s="1"/>
  <c r="BJ26" i="2"/>
  <c r="CM26" i="2" s="1"/>
  <c r="BM26" i="2" s="1"/>
  <c r="BJ28" i="2"/>
  <c r="CM28" i="2" s="1"/>
  <c r="BM28" i="2" s="1"/>
  <c r="BJ30" i="2"/>
  <c r="CM30" i="2" s="1"/>
  <c r="BM30" i="2" s="1"/>
  <c r="BJ32" i="2"/>
  <c r="CM32" i="2" s="1"/>
  <c r="BM32" i="2" s="1"/>
  <c r="BJ4" i="2"/>
  <c r="CM4" i="2" s="1"/>
  <c r="AF2" i="2"/>
  <c r="AH2" i="2"/>
  <c r="AJ2" i="2"/>
  <c r="AL2" i="2"/>
  <c r="AN2" i="2"/>
  <c r="AP2" i="2"/>
  <c r="AR2" i="2"/>
  <c r="AT2" i="2"/>
  <c r="AV2" i="2"/>
  <c r="AX2" i="2"/>
  <c r="AZ2" i="2"/>
  <c r="BB2" i="2"/>
  <c r="BD2" i="2"/>
  <c r="BF2" i="2"/>
  <c r="BH2" i="2"/>
  <c r="CM35" i="2" l="1"/>
  <c r="BM34" i="2" s="1"/>
  <c r="BM4" i="2"/>
  <c r="V3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31" i="1"/>
  <c r="BX7" i="1"/>
  <c r="U3" i="1" l="1"/>
  <c r="U4" i="1" s="1"/>
  <c r="DU3" i="1" l="1"/>
  <c r="DV3" i="1" l="1"/>
  <c r="DU8" i="1"/>
  <c r="DU7" i="1"/>
  <c r="DU10" i="1"/>
  <c r="CV3" i="1"/>
  <c r="DV8" i="1" l="1"/>
  <c r="DV7" i="1"/>
  <c r="DV10" i="1"/>
  <c r="DT11" i="1"/>
  <c r="CW3" i="1"/>
  <c r="DL2" i="1"/>
  <c r="DG5" i="1" l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2" i="1"/>
  <c r="DH3" i="1" s="1"/>
  <c r="DI3" i="1" l="1"/>
  <c r="J2" i="1"/>
  <c r="DQ3" i="1"/>
  <c r="DR3" i="1" l="1"/>
  <c r="CZ3" i="1" l="1"/>
  <c r="DA3" i="1" s="1"/>
  <c r="DD3" i="1"/>
  <c r="DE3" i="1" s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5" i="1"/>
  <c r="DL3" i="1"/>
  <c r="DM3" i="1" s="1"/>
  <c r="CR3" i="1" l="1"/>
  <c r="DV5" i="1" l="1"/>
  <c r="DV12" i="1"/>
  <c r="DU5" i="1"/>
  <c r="DV6" i="1"/>
  <c r="DU12" i="1"/>
  <c r="DU6" i="1"/>
  <c r="DV11" i="1"/>
  <c r="DU11" i="1"/>
  <c r="CR36" i="1"/>
  <c r="CV36" i="1" s="1"/>
  <c r="CS36" i="1"/>
  <c r="CW36" i="1" s="1"/>
  <c r="DQ185" i="1"/>
  <c r="DQ18" i="1"/>
  <c r="DQ36" i="1"/>
  <c r="DQ54" i="1"/>
  <c r="DQ72" i="1"/>
  <c r="DQ90" i="1"/>
  <c r="DQ108" i="1"/>
  <c r="DQ126" i="1"/>
  <c r="DQ144" i="1"/>
  <c r="DQ162" i="1"/>
  <c r="DQ180" i="1"/>
  <c r="DQ198" i="1"/>
  <c r="DQ11" i="1"/>
  <c r="DQ74" i="1"/>
  <c r="DQ140" i="1"/>
  <c r="DQ14" i="1"/>
  <c r="DQ95" i="1"/>
  <c r="DQ173" i="1"/>
  <c r="DQ22" i="1"/>
  <c r="DQ40" i="1"/>
  <c r="DQ58" i="1"/>
  <c r="DQ76" i="1"/>
  <c r="DQ94" i="1"/>
  <c r="DQ112" i="1"/>
  <c r="DQ130" i="1"/>
  <c r="DQ148" i="1"/>
  <c r="DQ166" i="1"/>
  <c r="DQ190" i="1"/>
  <c r="DQ68" i="1"/>
  <c r="DQ134" i="1"/>
  <c r="DQ20" i="1"/>
  <c r="DQ77" i="1"/>
  <c r="DQ158" i="1"/>
  <c r="DQ21" i="1"/>
  <c r="DQ39" i="1"/>
  <c r="DQ57" i="1"/>
  <c r="DQ75" i="1"/>
  <c r="DQ93" i="1"/>
  <c r="DQ111" i="1"/>
  <c r="DQ129" i="1"/>
  <c r="DQ147" i="1"/>
  <c r="DQ165" i="1"/>
  <c r="DQ183" i="1"/>
  <c r="DQ201" i="1"/>
  <c r="DQ26" i="1"/>
  <c r="DQ83" i="1"/>
  <c r="DQ152" i="1"/>
  <c r="DQ35" i="1"/>
  <c r="DQ107" i="1"/>
  <c r="DQ7" i="1"/>
  <c r="DQ25" i="1"/>
  <c r="DQ43" i="1"/>
  <c r="DQ61" i="1"/>
  <c r="DQ79" i="1"/>
  <c r="DQ97" i="1"/>
  <c r="DQ115" i="1"/>
  <c r="DQ133" i="1"/>
  <c r="DQ151" i="1"/>
  <c r="DQ169" i="1"/>
  <c r="DQ193" i="1"/>
  <c r="DQ80" i="1"/>
  <c r="DQ143" i="1"/>
  <c r="DQ23" i="1"/>
  <c r="DQ92" i="1"/>
  <c r="DQ170" i="1"/>
  <c r="DQ203" i="1"/>
  <c r="DQ6" i="1"/>
  <c r="DQ24" i="1"/>
  <c r="DQ42" i="1"/>
  <c r="DQ60" i="1"/>
  <c r="DQ78" i="1"/>
  <c r="DQ96" i="1"/>
  <c r="DQ114" i="1"/>
  <c r="DQ132" i="1"/>
  <c r="DQ150" i="1"/>
  <c r="DQ168" i="1"/>
  <c r="DQ186" i="1"/>
  <c r="DQ204" i="1"/>
  <c r="DQ32" i="1"/>
  <c r="DQ98" i="1"/>
  <c r="DQ164" i="1"/>
  <c r="DQ47" i="1"/>
  <c r="DQ122" i="1"/>
  <c r="DQ10" i="1"/>
  <c r="DQ28" i="1"/>
  <c r="DQ9" i="1"/>
  <c r="DQ45" i="1"/>
  <c r="DQ81" i="1"/>
  <c r="DQ117" i="1"/>
  <c r="DQ153" i="1"/>
  <c r="DQ189" i="1"/>
  <c r="DQ44" i="1"/>
  <c r="DQ184" i="1"/>
  <c r="DQ137" i="1"/>
  <c r="DQ31" i="1"/>
  <c r="DQ55" i="1"/>
  <c r="DQ85" i="1"/>
  <c r="DQ109" i="1"/>
  <c r="DQ139" i="1"/>
  <c r="DQ163" i="1"/>
  <c r="DQ17" i="1"/>
  <c r="DQ125" i="1"/>
  <c r="DQ38" i="1"/>
  <c r="DQ146" i="1"/>
  <c r="DQ12" i="1"/>
  <c r="DQ48" i="1"/>
  <c r="DQ84" i="1"/>
  <c r="DQ120" i="1"/>
  <c r="DQ156" i="1"/>
  <c r="DQ192" i="1"/>
  <c r="DQ56" i="1"/>
  <c r="DQ196" i="1"/>
  <c r="DQ149" i="1"/>
  <c r="DQ34" i="1"/>
  <c r="DQ64" i="1"/>
  <c r="DQ88" i="1"/>
  <c r="DQ118" i="1"/>
  <c r="DQ142" i="1"/>
  <c r="DQ172" i="1"/>
  <c r="DQ41" i="1"/>
  <c r="DQ155" i="1"/>
  <c r="DQ50" i="1"/>
  <c r="DQ197" i="1"/>
  <c r="DQ200" i="1"/>
  <c r="DQ15" i="1"/>
  <c r="DQ51" i="1"/>
  <c r="DQ87" i="1"/>
  <c r="DQ123" i="1"/>
  <c r="DQ159" i="1"/>
  <c r="DQ195" i="1"/>
  <c r="DQ62" i="1"/>
  <c r="DQ205" i="1"/>
  <c r="DQ161" i="1"/>
  <c r="DQ37" i="1"/>
  <c r="DQ67" i="1"/>
  <c r="DQ91" i="1"/>
  <c r="DQ121" i="1"/>
  <c r="DQ145" i="1"/>
  <c r="DQ175" i="1"/>
  <c r="DQ53" i="1"/>
  <c r="DQ167" i="1"/>
  <c r="DQ65" i="1"/>
  <c r="DQ188" i="1"/>
  <c r="DQ194" i="1"/>
  <c r="DQ27" i="1"/>
  <c r="DQ63" i="1"/>
  <c r="DQ99" i="1"/>
  <c r="DQ135" i="1"/>
  <c r="DQ171" i="1"/>
  <c r="DQ5" i="1"/>
  <c r="DQ110" i="1"/>
  <c r="DQ59" i="1"/>
  <c r="DQ13" i="1"/>
  <c r="DQ46" i="1"/>
  <c r="DQ70" i="1"/>
  <c r="DQ100" i="1"/>
  <c r="DQ124" i="1"/>
  <c r="DQ154" i="1"/>
  <c r="DQ178" i="1"/>
  <c r="DQ89" i="1"/>
  <c r="DQ179" i="1"/>
  <c r="DQ104" i="1"/>
  <c r="DQ182" i="1"/>
  <c r="DQ191" i="1"/>
  <c r="DQ30" i="1"/>
  <c r="DQ66" i="1"/>
  <c r="DQ102" i="1"/>
  <c r="DQ138" i="1"/>
  <c r="DQ174" i="1"/>
  <c r="DQ187" i="1"/>
  <c r="DQ116" i="1"/>
  <c r="DQ71" i="1"/>
  <c r="DQ16" i="1"/>
  <c r="DQ49" i="1"/>
  <c r="DQ73" i="1"/>
  <c r="DQ103" i="1"/>
  <c r="DQ127" i="1"/>
  <c r="DQ157" i="1"/>
  <c r="DQ181" i="1"/>
  <c r="DQ101" i="1"/>
  <c r="DQ8" i="1"/>
  <c r="DQ119" i="1"/>
  <c r="DQ176" i="1"/>
  <c r="DQ33" i="1"/>
  <c r="DQ69" i="1"/>
  <c r="DQ105" i="1"/>
  <c r="DQ141" i="1"/>
  <c r="DQ177" i="1"/>
  <c r="DQ199" i="1"/>
  <c r="DQ128" i="1"/>
  <c r="DQ86" i="1"/>
  <c r="DQ19" i="1"/>
  <c r="DQ52" i="1"/>
  <c r="DQ82" i="1"/>
  <c r="DQ106" i="1"/>
  <c r="DQ136" i="1"/>
  <c r="DQ160" i="1"/>
  <c r="DQ202" i="1"/>
  <c r="DQ113" i="1"/>
  <c r="DQ29" i="1"/>
  <c r="DQ131" i="1"/>
  <c r="DR12" i="1"/>
  <c r="DR30" i="1"/>
  <c r="DR48" i="1"/>
  <c r="DR66" i="1"/>
  <c r="DR84" i="1"/>
  <c r="DR102" i="1"/>
  <c r="DR120" i="1"/>
  <c r="DR138" i="1"/>
  <c r="DR156" i="1"/>
  <c r="DR174" i="1"/>
  <c r="DR192" i="1"/>
  <c r="DR10" i="1"/>
  <c r="DR28" i="1"/>
  <c r="DR46" i="1"/>
  <c r="DR64" i="1"/>
  <c r="DR82" i="1"/>
  <c r="DR100" i="1"/>
  <c r="DR118" i="1"/>
  <c r="DR136" i="1"/>
  <c r="DR154" i="1"/>
  <c r="DR172" i="1"/>
  <c r="DR190" i="1"/>
  <c r="DR14" i="1"/>
  <c r="DR122" i="1"/>
  <c r="DR74" i="1"/>
  <c r="DR23" i="1"/>
  <c r="DR170" i="1"/>
  <c r="DR17" i="1"/>
  <c r="DR125" i="1"/>
  <c r="DR164" i="1"/>
  <c r="DR191" i="1"/>
  <c r="DR92" i="1"/>
  <c r="DR167" i="1"/>
  <c r="DR173" i="1"/>
  <c r="DR15" i="1"/>
  <c r="DR33" i="1"/>
  <c r="DR51" i="1"/>
  <c r="DR69" i="1"/>
  <c r="DR87" i="1"/>
  <c r="DR105" i="1"/>
  <c r="DR123" i="1"/>
  <c r="DR141" i="1"/>
  <c r="DR159" i="1"/>
  <c r="DR177" i="1"/>
  <c r="DR195" i="1"/>
  <c r="DR13" i="1"/>
  <c r="DR31" i="1"/>
  <c r="DR49" i="1"/>
  <c r="DR67" i="1"/>
  <c r="DR85" i="1"/>
  <c r="DR103" i="1"/>
  <c r="DR121" i="1"/>
  <c r="DR139" i="1"/>
  <c r="DR157" i="1"/>
  <c r="DR175" i="1"/>
  <c r="DR193" i="1"/>
  <c r="DR32" i="1"/>
  <c r="DR140" i="1"/>
  <c r="DR110" i="1"/>
  <c r="DR77" i="1"/>
  <c r="DR200" i="1"/>
  <c r="DR35" i="1"/>
  <c r="DR143" i="1"/>
  <c r="DR8" i="1"/>
  <c r="DR29" i="1"/>
  <c r="DR179" i="1"/>
  <c r="DR44" i="1"/>
  <c r="DR149" i="1"/>
  <c r="DR176" i="1"/>
  <c r="DR137" i="1"/>
  <c r="DR59" i="1"/>
  <c r="DR6" i="1"/>
  <c r="DR114" i="1"/>
  <c r="DR150" i="1"/>
  <c r="DR186" i="1"/>
  <c r="DR40" i="1"/>
  <c r="DR76" i="1"/>
  <c r="DR112" i="1"/>
  <c r="DR148" i="1"/>
  <c r="DR184" i="1"/>
  <c r="DR86" i="1"/>
  <c r="DR194" i="1"/>
  <c r="DR62" i="1"/>
  <c r="DR89" i="1"/>
  <c r="DR98" i="1"/>
  <c r="DR18" i="1"/>
  <c r="DR36" i="1"/>
  <c r="DR54" i="1"/>
  <c r="DR72" i="1"/>
  <c r="DR90" i="1"/>
  <c r="DR108" i="1"/>
  <c r="DR126" i="1"/>
  <c r="DR144" i="1"/>
  <c r="DR162" i="1"/>
  <c r="DR180" i="1"/>
  <c r="DR198" i="1"/>
  <c r="DR16" i="1"/>
  <c r="DR34" i="1"/>
  <c r="DR52" i="1"/>
  <c r="DR70" i="1"/>
  <c r="DR88" i="1"/>
  <c r="DR106" i="1"/>
  <c r="DR124" i="1"/>
  <c r="DR142" i="1"/>
  <c r="DR160" i="1"/>
  <c r="DR178" i="1"/>
  <c r="DR196" i="1"/>
  <c r="DR50" i="1"/>
  <c r="DR158" i="1"/>
  <c r="DR128" i="1"/>
  <c r="DR113" i="1"/>
  <c r="DR47" i="1"/>
  <c r="DR53" i="1"/>
  <c r="DR161" i="1"/>
  <c r="DR26" i="1"/>
  <c r="DR65" i="1"/>
  <c r="DR41" i="1"/>
  <c r="DR134" i="1"/>
  <c r="DR21" i="1"/>
  <c r="DR39" i="1"/>
  <c r="DR57" i="1"/>
  <c r="DR75" i="1"/>
  <c r="DR93" i="1"/>
  <c r="DR111" i="1"/>
  <c r="DR129" i="1"/>
  <c r="DR147" i="1"/>
  <c r="DR165" i="1"/>
  <c r="DR183" i="1"/>
  <c r="DR201" i="1"/>
  <c r="DR19" i="1"/>
  <c r="DR37" i="1"/>
  <c r="DR55" i="1"/>
  <c r="DR73" i="1"/>
  <c r="DR91" i="1"/>
  <c r="DR109" i="1"/>
  <c r="DR127" i="1"/>
  <c r="DR145" i="1"/>
  <c r="DR163" i="1"/>
  <c r="DR181" i="1"/>
  <c r="DR199" i="1"/>
  <c r="DR68" i="1"/>
  <c r="DR185" i="1"/>
  <c r="DR146" i="1"/>
  <c r="DR83" i="1"/>
  <c r="DR71" i="1"/>
  <c r="DR80" i="1"/>
  <c r="DR182" i="1"/>
  <c r="DR24" i="1"/>
  <c r="DR42" i="1"/>
  <c r="DR60" i="1"/>
  <c r="DR78" i="1"/>
  <c r="DR96" i="1"/>
  <c r="DR132" i="1"/>
  <c r="DR168" i="1"/>
  <c r="DR204" i="1"/>
  <c r="DR22" i="1"/>
  <c r="DR58" i="1"/>
  <c r="DR94" i="1"/>
  <c r="DR130" i="1"/>
  <c r="DR166" i="1"/>
  <c r="DR202" i="1"/>
  <c r="DR188" i="1"/>
  <c r="DR119" i="1"/>
  <c r="DR5" i="1"/>
  <c r="DR20" i="1"/>
  <c r="DR45" i="1"/>
  <c r="DR153" i="1"/>
  <c r="DR61" i="1"/>
  <c r="DR169" i="1"/>
  <c r="DR116" i="1"/>
  <c r="DR95" i="1"/>
  <c r="DR63" i="1"/>
  <c r="DR171" i="1"/>
  <c r="DR79" i="1"/>
  <c r="DR187" i="1"/>
  <c r="DR155" i="1"/>
  <c r="DR131" i="1"/>
  <c r="DR189" i="1"/>
  <c r="DR97" i="1"/>
  <c r="DR205" i="1"/>
  <c r="DR107" i="1"/>
  <c r="DR99" i="1"/>
  <c r="DR7" i="1"/>
  <c r="DR115" i="1"/>
  <c r="DR104" i="1"/>
  <c r="DR56" i="1"/>
  <c r="DR101" i="1"/>
  <c r="DR117" i="1"/>
  <c r="DR25" i="1"/>
  <c r="DR203" i="1"/>
  <c r="DR27" i="1"/>
  <c r="DR43" i="1"/>
  <c r="DR197" i="1"/>
  <c r="DR81" i="1"/>
  <c r="DR11" i="1"/>
  <c r="DR9" i="1"/>
  <c r="DR133" i="1"/>
  <c r="DR152" i="1"/>
  <c r="DR135" i="1"/>
  <c r="DR151" i="1"/>
  <c r="DR38" i="1"/>
  <c r="CS6" i="1" l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5" i="1"/>
  <c r="DH11" i="1" l="1"/>
  <c r="CV11" i="1"/>
  <c r="DI24" i="1"/>
  <c r="CW24" i="1"/>
  <c r="DH16" i="1"/>
  <c r="CV16" i="1"/>
  <c r="DI35" i="1"/>
  <c r="CW35" i="1"/>
  <c r="DI29" i="1"/>
  <c r="CW29" i="1"/>
  <c r="DI23" i="1"/>
  <c r="CW23" i="1"/>
  <c r="DI17" i="1"/>
  <c r="CW17" i="1"/>
  <c r="DI11" i="1"/>
  <c r="CW11" i="1"/>
  <c r="DH35" i="1"/>
  <c r="CV35" i="1"/>
  <c r="DI5" i="1"/>
  <c r="CW5" i="1"/>
  <c r="DI30" i="1"/>
  <c r="CW30" i="1"/>
  <c r="DH28" i="1"/>
  <c r="CV28" i="1"/>
  <c r="DH21" i="1"/>
  <c r="CV21" i="1"/>
  <c r="DI34" i="1"/>
  <c r="CW34" i="1"/>
  <c r="DI28" i="1"/>
  <c r="CW28" i="1"/>
  <c r="DI22" i="1"/>
  <c r="CW22" i="1"/>
  <c r="DI16" i="1"/>
  <c r="CW16" i="1"/>
  <c r="DI10" i="1"/>
  <c r="CW10" i="1"/>
  <c r="DH29" i="1"/>
  <c r="CV29" i="1"/>
  <c r="DI6" i="1"/>
  <c r="CW6" i="1"/>
  <c r="DH10" i="1"/>
  <c r="CV10" i="1"/>
  <c r="DH27" i="1"/>
  <c r="CV27" i="1"/>
  <c r="DH32" i="1"/>
  <c r="CV32" i="1"/>
  <c r="DH14" i="1"/>
  <c r="CV14" i="1"/>
  <c r="DH8" i="1"/>
  <c r="CV8" i="1"/>
  <c r="DI33" i="1"/>
  <c r="CW33" i="1"/>
  <c r="DI27" i="1"/>
  <c r="CW27" i="1"/>
  <c r="DI21" i="1"/>
  <c r="CW21" i="1"/>
  <c r="DI15" i="1"/>
  <c r="CW15" i="1"/>
  <c r="DI9" i="1"/>
  <c r="CW9" i="1"/>
  <c r="DH23" i="1"/>
  <c r="CV23" i="1"/>
  <c r="DI12" i="1"/>
  <c r="CW12" i="1"/>
  <c r="DH22" i="1"/>
  <c r="CV22" i="1"/>
  <c r="DH15" i="1"/>
  <c r="CV15" i="1"/>
  <c r="DH26" i="1"/>
  <c r="CV26" i="1"/>
  <c r="DH31" i="1"/>
  <c r="CV31" i="1"/>
  <c r="DH25" i="1"/>
  <c r="CV25" i="1"/>
  <c r="DH19" i="1"/>
  <c r="CV19" i="1"/>
  <c r="DH13" i="1"/>
  <c r="CV13" i="1"/>
  <c r="DH7" i="1"/>
  <c r="CV7" i="1"/>
  <c r="DI32" i="1"/>
  <c r="CW32" i="1"/>
  <c r="DI26" i="1"/>
  <c r="CW26" i="1"/>
  <c r="DI20" i="1"/>
  <c r="CW20" i="1"/>
  <c r="DI14" i="1"/>
  <c r="CW14" i="1"/>
  <c r="DI8" i="1"/>
  <c r="CW8" i="1"/>
  <c r="DH17" i="1"/>
  <c r="CV17" i="1"/>
  <c r="DI18" i="1"/>
  <c r="CW18" i="1"/>
  <c r="DH34" i="1"/>
  <c r="CV34" i="1"/>
  <c r="DH33" i="1"/>
  <c r="CV33" i="1"/>
  <c r="DH9" i="1"/>
  <c r="CV9" i="1"/>
  <c r="DH20" i="1"/>
  <c r="CV20" i="1"/>
  <c r="DH5" i="1"/>
  <c r="CV5" i="1"/>
  <c r="DH30" i="1"/>
  <c r="CV30" i="1"/>
  <c r="DH24" i="1"/>
  <c r="CV24" i="1"/>
  <c r="DH18" i="1"/>
  <c r="CV18" i="1"/>
  <c r="DH12" i="1"/>
  <c r="CV12" i="1"/>
  <c r="DH6" i="1"/>
  <c r="CV6" i="1"/>
  <c r="DI31" i="1"/>
  <c r="CW31" i="1"/>
  <c r="DI25" i="1"/>
  <c r="CW25" i="1"/>
  <c r="DI19" i="1"/>
  <c r="CW19" i="1"/>
  <c r="DI13" i="1"/>
  <c r="CW13" i="1"/>
  <c r="DI7" i="1"/>
  <c r="CW7" i="1"/>
  <c r="CZ35" i="1"/>
  <c r="DD5" i="1"/>
  <c r="DA35" i="1"/>
  <c r="CZ34" i="1"/>
  <c r="DA34" i="1"/>
  <c r="CZ20" i="1"/>
  <c r="CZ27" i="1"/>
  <c r="CZ30" i="1"/>
  <c r="DA16" i="1"/>
  <c r="DA7" i="1"/>
  <c r="CZ24" i="1"/>
  <c r="CZ23" i="1"/>
  <c r="CZ10" i="1"/>
  <c r="CZ13" i="1"/>
  <c r="DA27" i="1"/>
  <c r="DA30" i="1"/>
  <c r="CZ28" i="1"/>
  <c r="CZ14" i="1"/>
  <c r="CZ9" i="1"/>
  <c r="DA24" i="1"/>
  <c r="DA23" i="1"/>
  <c r="DA10" i="1"/>
  <c r="DA13" i="1"/>
  <c r="CZ32" i="1"/>
  <c r="CZ18" i="1"/>
  <c r="DA5" i="1"/>
  <c r="DA37" i="1"/>
  <c r="DA38" i="1" s="1"/>
  <c r="DA39" i="1" s="1"/>
  <c r="DA40" i="1" s="1"/>
  <c r="DA41" i="1" s="1"/>
  <c r="DA42" i="1" s="1"/>
  <c r="DA43" i="1" s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DA62" i="1" s="1"/>
  <c r="DA63" i="1" s="1"/>
  <c r="DA64" i="1" s="1"/>
  <c r="DA65" i="1" s="1"/>
  <c r="DA66" i="1" s="1"/>
  <c r="DA19" i="1"/>
  <c r="DA33" i="1"/>
  <c r="CZ12" i="1"/>
  <c r="CZ11" i="1"/>
  <c r="DA8" i="1"/>
  <c r="DA15" i="1"/>
  <c r="DA18" i="1"/>
  <c r="DA29" i="1"/>
  <c r="CZ6" i="1"/>
  <c r="CZ17" i="1"/>
  <c r="DA31" i="1"/>
  <c r="DA26" i="1"/>
  <c r="DA21" i="1"/>
  <c r="DA20" i="1"/>
  <c r="DA6" i="1"/>
  <c r="DA17" i="1"/>
  <c r="CZ5" i="1"/>
  <c r="CZ37" i="1"/>
  <c r="CZ19" i="1"/>
  <c r="CZ33" i="1"/>
  <c r="CZ8" i="1"/>
  <c r="CZ15" i="1"/>
  <c r="CZ29" i="1"/>
  <c r="DA28" i="1"/>
  <c r="DA14" i="1"/>
  <c r="DA9" i="1"/>
  <c r="CZ22" i="1"/>
  <c r="CZ25" i="1"/>
  <c r="DA32" i="1"/>
  <c r="CZ16" i="1"/>
  <c r="CZ31" i="1"/>
  <c r="CZ38" i="1"/>
  <c r="CZ39" i="1" s="1"/>
  <c r="CZ40" i="1" s="1"/>
  <c r="CZ41" i="1" s="1"/>
  <c r="CZ42" i="1" s="1"/>
  <c r="CZ43" i="1" s="1"/>
  <c r="CZ44" i="1" s="1"/>
  <c r="CZ45" i="1" s="1"/>
  <c r="CZ46" i="1" s="1"/>
  <c r="CZ47" i="1" s="1"/>
  <c r="CZ48" i="1" s="1"/>
  <c r="CZ49" i="1" s="1"/>
  <c r="CZ50" i="1" s="1"/>
  <c r="CZ51" i="1" s="1"/>
  <c r="CZ52" i="1" s="1"/>
  <c r="CZ53" i="1" s="1"/>
  <c r="CZ54" i="1" s="1"/>
  <c r="CZ55" i="1" s="1"/>
  <c r="CZ56" i="1" s="1"/>
  <c r="CZ57" i="1" s="1"/>
  <c r="CZ58" i="1" s="1"/>
  <c r="CZ59" i="1" s="1"/>
  <c r="CZ60" i="1" s="1"/>
  <c r="CZ61" i="1" s="1"/>
  <c r="CZ62" i="1" s="1"/>
  <c r="CZ63" i="1" s="1"/>
  <c r="CZ64" i="1" s="1"/>
  <c r="CZ65" i="1" s="1"/>
  <c r="CZ66" i="1" s="1"/>
  <c r="CZ7" i="1"/>
  <c r="CZ26" i="1"/>
  <c r="CZ21" i="1"/>
  <c r="DA12" i="1"/>
  <c r="DA11" i="1"/>
  <c r="DA22" i="1"/>
  <c r="DA25" i="1"/>
  <c r="DL31" i="1"/>
  <c r="DD31" i="1"/>
  <c r="DL13" i="1"/>
  <c r="DD13" i="1"/>
  <c r="DL29" i="1"/>
  <c r="DD29" i="1"/>
  <c r="DL17" i="1"/>
  <c r="DD17" i="1"/>
  <c r="DL28" i="1"/>
  <c r="DD28" i="1"/>
  <c r="DL16" i="1"/>
  <c r="DD16" i="1"/>
  <c r="DE35" i="1"/>
  <c r="DM23" i="1"/>
  <c r="DE23" i="1"/>
  <c r="DM11" i="1"/>
  <c r="DE11" i="1"/>
  <c r="DL27" i="1"/>
  <c r="DD27" i="1"/>
  <c r="DL15" i="1"/>
  <c r="DD15" i="1"/>
  <c r="DM34" i="1"/>
  <c r="DE34" i="1"/>
  <c r="DM28" i="1"/>
  <c r="DE28" i="1"/>
  <c r="DM22" i="1"/>
  <c r="DE22" i="1"/>
  <c r="DM16" i="1"/>
  <c r="DE16" i="1"/>
  <c r="DM10" i="1"/>
  <c r="DE10" i="1"/>
  <c r="DL19" i="1"/>
  <c r="DD19" i="1"/>
  <c r="DD35" i="1"/>
  <c r="DL23" i="1"/>
  <c r="DD23" i="1"/>
  <c r="DL34" i="1"/>
  <c r="DD34" i="1"/>
  <c r="DL22" i="1"/>
  <c r="DD22" i="1"/>
  <c r="DL10" i="1"/>
  <c r="DD10" i="1"/>
  <c r="DM29" i="1"/>
  <c r="DE29" i="1"/>
  <c r="DM17" i="1"/>
  <c r="DE17" i="1"/>
  <c r="DL33" i="1"/>
  <c r="DD33" i="1"/>
  <c r="DL21" i="1"/>
  <c r="DD21" i="1"/>
  <c r="DL9" i="1"/>
  <c r="DD9" i="1"/>
  <c r="DL32" i="1"/>
  <c r="DD32" i="1"/>
  <c r="DL26" i="1"/>
  <c r="DD26" i="1"/>
  <c r="DL20" i="1"/>
  <c r="DD20" i="1"/>
  <c r="DL14" i="1"/>
  <c r="DD14" i="1"/>
  <c r="DL8" i="1"/>
  <c r="DD8" i="1"/>
  <c r="DM33" i="1"/>
  <c r="DE33" i="1"/>
  <c r="DM27" i="1"/>
  <c r="DE27" i="1"/>
  <c r="DM21" i="1"/>
  <c r="DE21" i="1"/>
  <c r="DM15" i="1"/>
  <c r="DE15" i="1"/>
  <c r="DM9" i="1"/>
  <c r="DE9" i="1"/>
  <c r="DL25" i="1"/>
  <c r="DD25" i="1"/>
  <c r="DL7" i="1"/>
  <c r="DD7" i="1"/>
  <c r="DM32" i="1"/>
  <c r="DE32" i="1"/>
  <c r="DM26" i="1"/>
  <c r="DE26" i="1"/>
  <c r="DM20" i="1"/>
  <c r="DE20" i="1"/>
  <c r="DM14" i="1"/>
  <c r="DE14" i="1"/>
  <c r="DM8" i="1"/>
  <c r="DE8" i="1"/>
  <c r="DL5" i="1"/>
  <c r="DL30" i="1"/>
  <c r="DD30" i="1"/>
  <c r="DL24" i="1"/>
  <c r="DD24" i="1"/>
  <c r="DL18" i="1"/>
  <c r="DD18" i="1"/>
  <c r="DL12" i="1"/>
  <c r="DD12" i="1"/>
  <c r="DL6" i="1"/>
  <c r="DD6" i="1"/>
  <c r="DM31" i="1"/>
  <c r="DE31" i="1"/>
  <c r="DM25" i="1"/>
  <c r="DE25" i="1"/>
  <c r="DM19" i="1"/>
  <c r="DE19" i="1"/>
  <c r="DM13" i="1"/>
  <c r="DE13" i="1"/>
  <c r="DM7" i="1"/>
  <c r="DE7" i="1"/>
  <c r="DL11" i="1"/>
  <c r="DD11" i="1"/>
  <c r="DM5" i="1"/>
  <c r="DE5" i="1"/>
  <c r="DM30" i="1"/>
  <c r="DE30" i="1"/>
  <c r="DM24" i="1"/>
  <c r="DE24" i="1"/>
  <c r="DM18" i="1"/>
  <c r="DE18" i="1"/>
  <c r="DM12" i="1"/>
  <c r="DE12" i="1"/>
  <c r="DM6" i="1"/>
  <c r="DE6" i="1"/>
  <c r="AC33" i="2" l="1"/>
  <c r="AA33" i="2" s="1"/>
  <c r="Y33" i="2" s="1"/>
  <c r="W33" i="2" s="1"/>
  <c r="U33" i="2" s="1"/>
  <c r="S33" i="2" s="1"/>
  <c r="Q33" i="2" s="1"/>
  <c r="O33" i="2" s="1"/>
  <c r="M33" i="2" s="1"/>
  <c r="K33" i="2" s="1"/>
  <c r="I33" i="2" s="1"/>
  <c r="G33" i="2" s="1"/>
  <c r="E33" i="2" s="1"/>
  <c r="C33" i="2" s="1"/>
  <c r="AM33" i="2"/>
  <c r="AO33" i="2" s="1"/>
  <c r="AQ33" i="2" s="1"/>
  <c r="AS33" i="2" s="1"/>
  <c r="AU33" i="2" s="1"/>
  <c r="AW33" i="2" s="1"/>
  <c r="AY33" i="2" s="1"/>
  <c r="BA33" i="2" s="1"/>
  <c r="BC33" i="2" s="1"/>
  <c r="BE33" i="2" s="1"/>
  <c r="BG33" i="2" s="1"/>
  <c r="A33" i="2" l="1"/>
</calcChain>
</file>

<file path=xl/sharedStrings.xml><?xml version="1.0" encoding="utf-8"?>
<sst xmlns="http://schemas.openxmlformats.org/spreadsheetml/2006/main" count="194" uniqueCount="169">
  <si>
    <t>starting point</t>
  </si>
  <si>
    <t>x</t>
  </si>
  <si>
    <t>k</t>
  </si>
  <si>
    <t>y</t>
  </si>
  <si>
    <t>clockwise 1, counterclockwise-1</t>
  </si>
  <si>
    <t>vertex order</t>
  </si>
  <si>
    <t>label</t>
  </si>
  <si>
    <t>expansion factor</t>
  </si>
  <si>
    <t>n apex</t>
  </si>
  <si>
    <t>points</t>
  </si>
  <si>
    <t>image</t>
  </si>
  <si>
    <t>circle</t>
  </si>
  <si>
    <t>base</t>
  </si>
  <si>
    <t>n</t>
  </si>
  <si>
    <t xml:space="preserve"> polygon</t>
  </si>
  <si>
    <t>Polygon</t>
  </si>
  <si>
    <t>Largest Triangle</t>
  </si>
  <si>
    <t xml:space="preserve">  Clockwise Labels</t>
  </si>
  <si>
    <t>How would you describe what happens each time n increases?</t>
  </si>
  <si>
    <r>
      <rPr>
        <i/>
        <sz val="13"/>
        <color theme="1"/>
        <rFont val="Calibri"/>
        <family val="2"/>
        <scheme val="minor"/>
      </rPr>
      <t>Right for</t>
    </r>
    <r>
      <rPr>
        <sz val="13"/>
        <color theme="1"/>
        <rFont val="Avenir Next LT Pro"/>
        <family val="2"/>
      </rPr>
      <t xml:space="preserve"> </t>
    </r>
    <r>
      <rPr>
        <sz val="13"/>
        <color theme="1"/>
        <rFont val="Bahnschrift Light"/>
        <family val="2"/>
      </rPr>
      <t>Δ</t>
    </r>
    <r>
      <rPr>
        <i/>
        <sz val="13"/>
        <color theme="1"/>
        <rFont val="Calibri"/>
        <family val="2"/>
      </rPr>
      <t>s</t>
    </r>
    <r>
      <rPr>
        <sz val="13"/>
        <color theme="1"/>
        <rFont val="Calibri"/>
        <family val="2"/>
        <scheme val="minor"/>
      </rPr>
      <t>.</t>
    </r>
  </si>
  <si>
    <t>Left for polygons.</t>
  </si>
  <si>
    <t>This pattern might be termed</t>
  </si>
  <si>
    <t>Now imagine all of those dots roll down the</t>
  </si>
  <si>
    <t>gnomon</t>
  </si>
  <si>
    <t xml:space="preserve">(To consider those methods, click here.) </t>
  </si>
  <si>
    <t>Total number of dots =</t>
  </si>
  <si>
    <t xml:space="preserve">   This sheet shows you a number of ways to think about how many dots are in a square of dots</t>
  </si>
  <si>
    <t>Both patterns, the square, and</t>
  </si>
  <si>
    <r>
      <t xml:space="preserve">of dots, </t>
    </r>
    <r>
      <rPr>
        <i/>
        <sz val="14"/>
        <color theme="1"/>
        <rFont val="Calibri"/>
        <family val="2"/>
        <scheme val="minor"/>
      </rPr>
      <t>k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.</t>
    </r>
  </si>
  <si>
    <t>have the same number</t>
  </si>
  <si>
    <t>up the hill and back down,</t>
  </si>
  <si>
    <r>
      <t xml:space="preserve">= </t>
    </r>
    <r>
      <rPr>
        <b/>
        <sz val="12"/>
        <color theme="1"/>
        <rFont val="SimSun"/>
      </rPr>
      <t>∑</t>
    </r>
  </si>
  <si>
    <t>is the sum of gnomons</t>
  </si>
  <si>
    <t>Consider the dots to be pennies in a jar</t>
  </si>
  <si>
    <t>How can you count those pennies?</t>
  </si>
  <si>
    <t>when you were just learning how to count.</t>
  </si>
  <si>
    <t>Then you were shown that if two stacks of pennies have</t>
  </si>
  <si>
    <t>the same height, they have the same number of pennies.</t>
  </si>
  <si>
    <t xml:space="preserve">So, you created stacks of pennies. </t>
  </si>
  <si>
    <t>5, 10, 15, 20 …</t>
  </si>
  <si>
    <t>And then you counted stacks using skip counting.</t>
  </si>
  <si>
    <t>6, 12, 18, 24, …</t>
  </si>
  <si>
    <t xml:space="preserve">Suppose you are given a jar that has a number on it, k </t>
  </si>
  <si>
    <t>where k is the number of pennies in each stack.</t>
  </si>
  <si>
    <t>This strategy is based on repeated addition which is</t>
  </si>
  <si>
    <t xml:space="preserve">the basis for multiplication. </t>
  </si>
  <si>
    <t>(Remember how long that takes!)</t>
  </si>
  <si>
    <t>For example:</t>
  </si>
  <si>
    <t xml:space="preserve">or, </t>
  </si>
  <si>
    <t xml:space="preserve">The nomenclature for this "L" shaped addition is gnomon. </t>
  </si>
  <si>
    <t xml:space="preserve">stacking there will be k stacks of k pennies per stack. </t>
  </si>
  <si>
    <t>(Ignore that one for the time being. When ready to consider it, click here.)</t>
  </si>
  <si>
    <t>When each pile of dots is counted, notice the</t>
  </si>
  <si>
    <t>pattern that emerges in the bottom row.</t>
  </si>
  <si>
    <t>range</t>
  </si>
  <si>
    <t>(1,15)</t>
  </si>
  <si>
    <r>
      <t xml:space="preserve">Counting  </t>
    </r>
    <r>
      <rPr>
        <b/>
        <sz val="12"/>
        <color theme="1"/>
        <rFont val="Bahnschrift Light"/>
        <family val="2"/>
      </rPr>
      <t>Δ</t>
    </r>
    <r>
      <rPr>
        <b/>
        <sz val="10.8"/>
        <color theme="1"/>
        <rFont val="Calibri"/>
        <family val="2"/>
      </rPr>
      <t>s</t>
    </r>
  </si>
  <si>
    <t>"up the hill and back down."</t>
  </si>
  <si>
    <t>________</t>
  </si>
  <si>
    <t>Remember how you might have approached this</t>
  </si>
  <si>
    <t>dots that are added to the left and on the bottom as k increases.</t>
  </si>
  <si>
    <t>You probably counted them one at a time.</t>
  </si>
  <si>
    <t>The completed Image</t>
  </si>
  <si>
    <t xml:space="preserve">Triangle Apex Counts        </t>
  </si>
  <si>
    <t xml:space="preserve"> Circle</t>
  </si>
  <si>
    <t xml:space="preserve"> Polygon</t>
  </si>
  <si>
    <t>On Regular Odd Polygons</t>
  </si>
  <si>
    <r>
      <t xml:space="preserve">The Largest  </t>
    </r>
    <r>
      <rPr>
        <b/>
        <sz val="14"/>
        <color theme="1"/>
        <rFont val="Bahnschrift Light"/>
        <family val="2"/>
      </rPr>
      <t>Δ</t>
    </r>
  </si>
  <si>
    <t xml:space="preserve"> Sharpest Apex Image        </t>
  </si>
  <si>
    <t xml:space="preserve">  SHOW</t>
  </si>
  <si>
    <r>
      <t xml:space="preserve">How would you describe what happens each time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increases?</t>
    </r>
  </si>
  <si>
    <t>After Square Sheet</t>
  </si>
  <si>
    <t xml:space="preserve">  Polygon Points</t>
  </si>
  <si>
    <r>
      <t xml:space="preserve">Instead, start at one of the two vertices with apex counts of 0 located at the end of the wave and follow the zig-zag pattern from one side to the other. Notice the number pattern. From here, </t>
    </r>
    <r>
      <rPr>
        <i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 should be clear.</t>
    </r>
  </si>
  <si>
    <r>
      <t xml:space="preserve">It turns out that there is another interesting way to visualize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² using something called gnomons. To read about that, go back to the </t>
    </r>
    <r>
      <rPr>
        <b/>
        <sz val="14"/>
        <color theme="1"/>
        <rFont val="Calibri"/>
        <family val="2"/>
        <scheme val="minor"/>
      </rPr>
      <t>Square</t>
    </r>
    <r>
      <rPr>
        <sz val="14"/>
        <color theme="1"/>
        <rFont val="Calibri"/>
        <family val="2"/>
        <scheme val="minor"/>
      </rPr>
      <t xml:space="preserve"> sheet and click the box in AA4. Finally, click Q6 for two additional methods.</t>
    </r>
  </si>
  <si>
    <r>
      <t xml:space="preserve">Label this top point both 0 and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, and other points just like a clock that has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hours rather than 12 (click C3 on).</t>
    </r>
  </si>
  <si>
    <t xml:space="preserve">This means that the bottom of the polygon will be flat and there is vertical symmetry. </t>
  </si>
  <si>
    <r>
      <t xml:space="preserve">Put another way, we could draw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horizontal line segments between pairs of vertices.</t>
    </r>
  </si>
  <si>
    <r>
      <t xml:space="preserve">The same thing is true in other directions except that then the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parallel lines are no longer horizontal.</t>
    </r>
  </si>
  <si>
    <t>Three non-parallel lines can be used to create triangular images.</t>
  </si>
  <si>
    <t>We are interested in looking at vertices which create the sharpest apex angle using these vertices.</t>
  </si>
  <si>
    <r>
      <t xml:space="preserve">It will have vertices 0,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, and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+1 -- this is the triangle shown by clicking I2 on (this triangle shares a common base with the polygon).</t>
    </r>
  </si>
  <si>
    <t>To create the final image, we connect all other vertex pairs which have lines parallel to each of these three lines.</t>
  </si>
  <si>
    <r>
      <t xml:space="preserve">Notice that the new fold is downward pointing when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is odd and upward pointing when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is even.</t>
    </r>
  </si>
  <si>
    <r>
      <t xml:space="preserve">Move from 3 to 5 to 7 and see what happens (remember, some triangles are "upside down") then think about larger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.</t>
    </r>
  </si>
  <si>
    <t>Therefore, for each polygon vertex we can attach a count of triangles with apex at that point (click I4 on).</t>
  </si>
  <si>
    <t>Notice that as we move toward the side from the top or bottom, apex counts decline by 2 per vertex … to see why, focus on bases.</t>
  </si>
  <si>
    <r>
      <t xml:space="preserve">There are various ways to sum apex counts around the circle, go to the </t>
    </r>
    <r>
      <rPr>
        <b/>
        <sz val="14"/>
        <color theme="1"/>
        <rFont val="Calibri"/>
        <family val="2"/>
        <scheme val="minor"/>
      </rPr>
      <t>Square</t>
    </r>
    <r>
      <rPr>
        <sz val="14"/>
        <color theme="1"/>
        <rFont val="Calibri"/>
        <family val="2"/>
        <scheme val="minor"/>
      </rPr>
      <t xml:space="preserve"> sheet to see one elegant method.</t>
    </r>
  </si>
  <si>
    <r>
      <t xml:space="preserve">If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is large, and you decide to add numbers of apex counts starting at the top and going clockwise, it will soon become tedious.</t>
    </r>
  </si>
  <si>
    <t>This means that the bottom of the polygon will be flat and there is vertical symmetry .</t>
  </si>
  <si>
    <t>Notice that the new fold is downward pointing when k is odd and upward pointing when k is even.</t>
  </si>
  <si>
    <t>Move from 3 to 5 to 7 and see what happens (remember, some triangles are "upside down") then think about larger n.</t>
  </si>
  <si>
    <t>There are various ways to sum apex counts around the circle, go to the Square sheet to see one elegant method.</t>
  </si>
  <si>
    <r>
      <rPr>
        <i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 xml:space="preserve"> =</t>
    </r>
  </si>
  <si>
    <t>The number below is the</t>
  </si>
  <si>
    <t>hill and back down</t>
  </si>
  <si>
    <t>in the row, up the hill</t>
  </si>
  <si>
    <t>sum of all the numbers</t>
  </si>
  <si>
    <t>Click to see another use of the hill formula</t>
  </si>
  <si>
    <t xml:space="preserve">We are also going to restrict ourselves to isosceles triangles (click W2 on to see apex and base angles).  </t>
  </si>
  <si>
    <t xml:space="preserve">We are also going to restrict ourselves to isosceles triangles (click W2 on to see apex and base angles). </t>
  </si>
  <si>
    <r>
      <t xml:space="preserve">To do this, we must draw the other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-1 parallel lines in these three directions. Once done, the completed image emerges (click I3 on).</t>
    </r>
  </si>
  <si>
    <t>To do this, we must draw the other k-1 parallel lines in these three directions. Once done, the completed image emerges (click I3 on).</t>
  </si>
  <si>
    <t>You can use this area to take notes or for calculations</t>
  </si>
  <si>
    <t>The hill formula provides a 'side door' to an even more famous pattern in numbers formula: Suppose you are asked to sum the numbers from 1 to 100?</t>
  </si>
  <si>
    <t>Dividing by two we have: The sum from 1 to 100 = (100² + 100)/2 = 100·(100+1)/2 = 5,050.</t>
  </si>
  <si>
    <t>The one shown below helps you count the number of Sharpest Triangles.</t>
  </si>
  <si>
    <t>In this figure, each regular odd polygon has a fixed vertex at the top of the circle (click A4 on and I2-I4 off, and use the scroll ⌹ arrows).</t>
  </si>
  <si>
    <r>
      <t xml:space="preserve">Size of square (dots per side), </t>
    </r>
    <r>
      <rPr>
        <i/>
        <sz val="18"/>
        <rFont val="Calibri"/>
        <family val="2"/>
        <scheme val="minor"/>
      </rPr>
      <t>k</t>
    </r>
    <r>
      <rPr>
        <sz val="18"/>
        <rFont val="Calibri"/>
        <family val="2"/>
        <scheme val="minor"/>
      </rPr>
      <t xml:space="preserve"> =</t>
    </r>
  </si>
  <si>
    <r>
      <t xml:space="preserve">so the total number of dots is </t>
    </r>
    <r>
      <rPr>
        <i/>
        <sz val="12"/>
        <rFont val="Calibri"/>
        <family val="2"/>
        <scheme val="minor"/>
      </rPr>
      <t>k</t>
    </r>
    <r>
      <rPr>
        <vertAlign val="superscript"/>
        <sz val="12"/>
        <rFont val="Calibri"/>
        <family val="2"/>
        <scheme val="minor"/>
      </rPr>
      <t>2</t>
    </r>
  </si>
  <si>
    <t>The one to the right of the vertical line shows you another interesting pattern.</t>
  </si>
  <si>
    <t>The apex angle gets a bit sharper and a new "fold" or "wave" happens with the largest horizontal line just above or below the middle.</t>
  </si>
  <si>
    <r>
      <t xml:space="preserve">This symmetry means that there are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paired vertices at the same height in the (</t>
    </r>
    <r>
      <rPr>
        <i/>
        <sz val="14"/>
        <color theme="1"/>
        <rFont val="Calibri"/>
        <family val="2"/>
        <scheme val="minor"/>
      </rPr>
      <t>x, y</t>
    </r>
    <r>
      <rPr>
        <sz val="14"/>
        <color theme="1"/>
        <rFont val="Calibri"/>
        <family val="2"/>
        <scheme val="minor"/>
      </rPr>
      <t>) plane.</t>
    </r>
  </si>
  <si>
    <t>This symmetry means that there are k paired vertices at the same height in the (x, y) plane.</t>
  </si>
  <si>
    <t>One can also count dots using more elementary methods.</t>
  </si>
  <si>
    <r>
      <t xml:space="preserve">If we increase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to 100, the hill pattern would have that sum plus the sum from 99 to 1. If we add 100, we have twice the sum from 1 to 100. Therefore, 100² + 100 = twice the sum from 1 to 100.</t>
    </r>
  </si>
  <si>
    <r>
      <t xml:space="preserve">To copy image, click upper left corner of cell B6, hold Shift down, Arrow right &gt; to K6 then down </t>
    </r>
    <r>
      <rPr>
        <sz val="10"/>
        <rFont val="Segoe UI Symbol"/>
        <family val="2"/>
      </rPr>
      <t>∨</t>
    </r>
    <r>
      <rPr>
        <sz val="10"/>
        <rFont val="Calibri"/>
        <family val="2"/>
      </rPr>
      <t xml:space="preserve"> </t>
    </r>
    <r>
      <rPr>
        <sz val="10"/>
        <rFont val="Calibri"/>
        <family val="2"/>
        <scheme val="minor"/>
      </rPr>
      <t xml:space="preserve">to row 29. Once highlighted, type Ctrl+C. Go to Word, click </t>
    </r>
    <r>
      <rPr>
        <sz val="10"/>
        <rFont val="Segoe UI Symbol"/>
        <family val="2"/>
      </rPr>
      <t>∨</t>
    </r>
    <r>
      <rPr>
        <sz val="10"/>
        <rFont val="Calibri"/>
        <family val="2"/>
        <scheme val="minor"/>
      </rPr>
      <t xml:space="preserve"> beneath Paste, click Paste Special, click Picture (Enhanced Metafile) and resize as necessary.</t>
    </r>
  </si>
  <si>
    <t>Use click-boxes.</t>
  </si>
  <si>
    <r>
      <t xml:space="preserve">Now, ignore the diagonal lines. Instead, focus on the </t>
    </r>
    <r>
      <rPr>
        <sz val="14"/>
        <color theme="0"/>
        <rFont val="Segoe MDL2 Assets"/>
        <family val="1"/>
      </rPr>
      <t>∟</t>
    </r>
    <r>
      <rPr>
        <sz val="14"/>
        <color theme="0"/>
        <rFont val="Calibri"/>
        <family val="2"/>
        <scheme val="minor"/>
      </rPr>
      <t xml:space="preserve"> shaped</t>
    </r>
  </si>
  <si>
    <t>diagonal lines until they reach the bottom.</t>
  </si>
  <si>
    <r>
      <t xml:space="preserve">In this instance, all vertices from 1 to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have a horizontal counterpart in vertices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-1 to </t>
    </r>
    <r>
      <rPr>
        <i/>
        <sz val="14"/>
        <color theme="1"/>
        <rFont val="Calibri"/>
        <family val="2"/>
        <scheme val="minor"/>
      </rPr>
      <t>n-k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+1 (click C2 and C3 on and A4 off).</t>
    </r>
  </si>
  <si>
    <t>Scroll n from 3 to 31 and watch how the images develop (click Circle, Polygon, and Polygon Points off for sharpest image).</t>
  </si>
  <si>
    <t>Consider the largest such sharpest angle isosceles triangle having a horizontal base and slanted legs.</t>
  </si>
  <si>
    <t>We wish to count all triangles of various sizes in this image. Call this number of triangles T(n).</t>
  </si>
  <si>
    <t>There are various ways to do this, but the easiest is to use apex vertices (since all apex vertices are also the polygon's vertices).</t>
  </si>
  <si>
    <r>
      <t xml:space="preserve">Table 1. Clickable </t>
    </r>
    <r>
      <rPr>
        <i/>
        <sz val="17"/>
        <color theme="1"/>
        <rFont val="Calibri"/>
        <family val="2"/>
        <scheme val="minor"/>
      </rPr>
      <t>Sharpest Triangles</t>
    </r>
    <r>
      <rPr>
        <sz val="17"/>
        <color theme="1"/>
        <rFont val="Calibri"/>
        <family val="2"/>
        <scheme val="minor"/>
      </rPr>
      <t xml:space="preserve"> discussion points and questions in five topic areas</t>
    </r>
  </si>
  <si>
    <r>
      <t xml:space="preserve">We wish to count all triangles of various sizes in this image. Call this number of triangles </t>
    </r>
    <r>
      <rPr>
        <i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(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).</t>
    </r>
  </si>
  <si>
    <r>
      <rPr>
        <b/>
        <sz val="14"/>
        <rFont val="Calibri"/>
        <family val="2"/>
        <scheme val="minor"/>
      </rPr>
      <t>Counting on diagonals</t>
    </r>
    <r>
      <rPr>
        <sz val="14"/>
        <rFont val="Calibri"/>
        <family val="2"/>
        <scheme val="minor"/>
      </rPr>
      <t>: Consider the diagonal lines that have</t>
    </r>
  </si>
  <si>
    <t>been placed between dots (main diagonal highlighted).</t>
  </si>
  <si>
    <r>
      <t xml:space="preserve">Scroll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from 3 to 31 and watch how the images develop (click Circle, Polygon, and Polygon Points off for sharpest image).</t>
    </r>
  </si>
  <si>
    <t>He noticed that if you take a second copy of those numbers and reverse their order and put them on top of one another, something magical occurs. To see this click the next box.</t>
  </si>
  <si>
    <t xml:space="preserve">                                                                                            100 +   99 +    98 + … +      3 +      2 +      1 </t>
  </si>
  <si>
    <t xml:space="preserve">                                                                                                 1 +      2 +      3 + … +   98 +    99 + 100  </t>
  </si>
  <si>
    <t>Instead of adding horizontally, add vertically:      101 + 101 + 101 + … + 101 + 101 + 101</t>
  </si>
  <si>
    <t xml:space="preserve">                                                                                           __________________________________ </t>
  </si>
  <si>
    <t xml:space="preserve">The classic story goes that Carl Friedrich Gauss recognized a pattern as a young child when asked to sum the numbers from 1 to 100. </t>
  </si>
  <si>
    <t>Each vertical sum is the same and the top row shows how many 101s are present.</t>
  </si>
  <si>
    <r>
      <rPr>
        <sz val="16"/>
        <color theme="1"/>
        <rFont val="Calibri"/>
        <family val="2"/>
        <scheme val="minor"/>
      </rPr>
      <t xml:space="preserve">Table 2. Clickable notes at the bottom of the </t>
    </r>
    <r>
      <rPr>
        <i/>
        <sz val="16"/>
        <color theme="1"/>
        <rFont val="Calibri"/>
        <family val="2"/>
        <scheme val="minor"/>
      </rPr>
      <t>Square</t>
    </r>
    <r>
      <rPr>
        <sz val="16"/>
        <color theme="1"/>
        <rFont val="Calibri"/>
        <family val="2"/>
        <scheme val="minor"/>
      </rPr>
      <t xml:space="preserve"> sheet showing another use for the hill formula: Gauss addition</t>
    </r>
    <r>
      <rPr>
        <sz val="17"/>
        <color theme="1"/>
        <rFont val="Calibri"/>
        <family val="2"/>
        <scheme val="minor"/>
      </rPr>
      <t xml:space="preserve"> </t>
    </r>
  </si>
  <si>
    <r>
      <t xml:space="preserve">More generally, 1 + 2 + … +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>·(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+ 1)/2. This is an example of Gauss addition (click next box to learn more).</t>
    </r>
  </si>
  <si>
    <t>To count the gnomon of dots, note that adding a row adds k</t>
  </si>
  <si>
    <t xml:space="preserve">dots, and adding a column adds k dots, and one of those dots,  </t>
  </si>
  <si>
    <t>the bottom left corner, is common to both row and column.</t>
  </si>
  <si>
    <t>Each gnomon is therefore of the form 2k-1, where 2k-1</t>
  </si>
  <si>
    <t>is the kth odd number. This means that:</t>
  </si>
  <si>
    <t>The sequence of gnomons is the sequence of odd numbers.</t>
  </si>
  <si>
    <r>
      <t xml:space="preserve">It is worth noting that it is standard practice to go in the opposite direction and derive the hill formula (1) from the sum of the first </t>
    </r>
    <r>
      <rPr>
        <i/>
        <sz val="14"/>
        <color theme="1"/>
        <rFont val="Calibri"/>
        <family val="2"/>
        <scheme val="minor"/>
      </rPr>
      <t>k</t>
    </r>
    <r>
      <rPr>
        <sz val="14"/>
        <color theme="1"/>
        <rFont val="Calibri"/>
        <family val="2"/>
        <scheme val="minor"/>
      </rPr>
      <t xml:space="preserve"> numbers formula (3) rather than deriving (3) from (1). </t>
    </r>
  </si>
  <si>
    <t>The highlighted material may be too difficult for Grades 3 and 4.</t>
  </si>
  <si>
    <r>
      <t xml:space="preserve">The </t>
    </r>
    <r>
      <rPr>
        <b/>
        <sz val="12"/>
        <color theme="1"/>
        <rFont val="Arial Narrow"/>
        <family val="2"/>
      </rPr>
      <t>highlighted</t>
    </r>
    <r>
      <rPr>
        <b/>
        <sz val="12"/>
        <color theme="1"/>
        <rFont val="Calibri"/>
        <family val="2"/>
        <scheme val="minor"/>
      </rPr>
      <t xml:space="preserve"> material may be too difficult for Grades 3 and 4.</t>
    </r>
  </si>
  <si>
    <r>
      <t>Therefore, twice the sum of 1 to 100 is 100</t>
    </r>
    <r>
      <rPr>
        <sz val="14"/>
        <color theme="1"/>
        <rFont val="Calibri"/>
        <family val="2"/>
      </rPr>
      <t>·101 so the sum of 1 to 100 = 100·101/2 = 5,050.</t>
    </r>
  </si>
  <si>
    <r>
      <t xml:space="preserve">In other words, the sum of the first </t>
    </r>
    <r>
      <rPr>
        <sz val="16"/>
        <color theme="0"/>
        <rFont val="Calibri"/>
        <family val="2"/>
      </rPr>
      <t>k</t>
    </r>
    <r>
      <rPr>
        <sz val="16"/>
        <color theme="0"/>
        <rFont val="Calibri"/>
        <family val="2"/>
        <scheme val="minor"/>
      </rPr>
      <t xml:space="preserve"> odd numbers is k</t>
    </r>
    <r>
      <rPr>
        <sz val="16"/>
        <color theme="0"/>
        <rFont val="Arial"/>
        <family val="2"/>
      </rPr>
      <t>²</t>
    </r>
    <r>
      <rPr>
        <sz val="16"/>
        <color theme="0"/>
        <rFont val="Calibri"/>
        <family val="2"/>
        <scheme val="minor"/>
      </rPr>
      <t>.</t>
    </r>
  </si>
  <si>
    <r>
      <t>If the jar has k</t>
    </r>
    <r>
      <rPr>
        <sz val="12"/>
        <color theme="0"/>
        <rFont val="Arial"/>
        <family val="2"/>
      </rPr>
      <t>²</t>
    </r>
    <r>
      <rPr>
        <sz val="12"/>
        <color theme="0"/>
        <rFont val="Calibri"/>
        <family val="2"/>
        <scheme val="minor"/>
      </rPr>
      <t xml:space="preserve"> pennies in it, once you are done</t>
    </r>
  </si>
  <si>
    <r>
      <t xml:space="preserve">Given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is even,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2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+2 and</t>
    </r>
  </si>
  <si>
    <r>
      <t xml:space="preserve">this is the </t>
    </r>
    <r>
      <rPr>
        <i/>
        <sz val="12"/>
        <color theme="1"/>
        <rFont val="Calibri"/>
        <family val="2"/>
        <scheme val="minor"/>
      </rPr>
      <t>k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even polygon </t>
    </r>
  </si>
  <si>
    <r>
      <t xml:space="preserve">(1 </t>
    </r>
    <r>
      <rPr>
        <sz val="11"/>
        <color theme="1"/>
        <rFont val="Calibri"/>
        <family val="2"/>
      </rPr>
      <t xml:space="preserve">≤ 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 xml:space="preserve">14 so 4 </t>
    </r>
    <r>
      <rPr>
        <sz val="11"/>
        <color theme="1"/>
        <rFont val="Calibri"/>
        <family val="2"/>
      </rPr>
      <t xml:space="preserve">≤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scheme val="minor"/>
      </rPr>
      <t>30)</t>
    </r>
  </si>
  <si>
    <r>
      <t xml:space="preserve">Show sharpest </t>
    </r>
    <r>
      <rPr>
        <b/>
        <sz val="18"/>
        <color theme="1"/>
        <rFont val="ESRI Caves 1"/>
      </rPr>
      <t>ð</t>
    </r>
    <r>
      <rPr>
        <sz val="18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angles</t>
    </r>
  </si>
  <si>
    <r>
      <t xml:space="preserve">   Largest Sharpest </t>
    </r>
    <r>
      <rPr>
        <b/>
        <sz val="14"/>
        <color theme="1"/>
        <rFont val="Segoe UI Symbol"/>
        <family val="2"/>
      </rPr>
      <t>◺</t>
    </r>
    <r>
      <rPr>
        <b/>
        <sz val="12"/>
        <color theme="1"/>
        <rFont val="Segoe UI Symbol"/>
        <family val="2"/>
      </rPr>
      <t>s</t>
    </r>
    <r>
      <rPr>
        <b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 xml:space="preserve">            </t>
    </r>
  </si>
  <si>
    <r>
      <rPr>
        <i/>
        <sz val="11"/>
        <color theme="0"/>
        <rFont val="Calibri"/>
        <family val="2"/>
        <scheme val="minor"/>
      </rPr>
      <t>n</t>
    </r>
    <r>
      <rPr>
        <sz val="11"/>
        <color theme="0"/>
        <rFont val="Calibri"/>
        <family val="2"/>
        <scheme val="minor"/>
      </rPr>
      <t xml:space="preserve"> sides</t>
    </r>
  </si>
  <si>
    <t>The discussion points have not been worked on yet but the graph is done</t>
  </si>
  <si>
    <t>Creating Sharpest Right Triangles Embedded in Regular Even Polygons: H</t>
  </si>
  <si>
    <r>
      <t xml:space="preserve">The Largest  </t>
    </r>
    <r>
      <rPr>
        <b/>
        <sz val="14"/>
        <color theme="0"/>
        <rFont val="Bahnschrift Light"/>
        <family val="2"/>
      </rPr>
      <t>Δ</t>
    </r>
  </si>
  <si>
    <r>
      <t xml:space="preserve">Counting  </t>
    </r>
    <r>
      <rPr>
        <b/>
        <sz val="12"/>
        <color theme="0"/>
        <rFont val="Bahnschrift Light"/>
        <family val="2"/>
      </rPr>
      <t>Δ</t>
    </r>
    <r>
      <rPr>
        <b/>
        <sz val="10.8"/>
        <color theme="0"/>
        <rFont val="Calibri"/>
        <family val="2"/>
      </rPr>
      <t>s</t>
    </r>
  </si>
  <si>
    <r>
      <t xml:space="preserve">Click to show discussion points and questions based on a regular even </t>
    </r>
    <r>
      <rPr>
        <b/>
        <i/>
        <sz val="17"/>
        <color theme="0"/>
        <rFont val="Calibri"/>
        <family val="2"/>
        <scheme val="minor"/>
      </rPr>
      <t>n</t>
    </r>
    <r>
      <rPr>
        <b/>
        <sz val="17"/>
        <color theme="0"/>
        <rFont val="Calibri"/>
        <family val="2"/>
        <scheme val="minor"/>
      </rPr>
      <t xml:space="preserve">-gon, </t>
    </r>
    <r>
      <rPr>
        <b/>
        <i/>
        <sz val="17"/>
        <color theme="0"/>
        <rFont val="Calibri"/>
        <family val="2"/>
        <scheme val="minor"/>
      </rPr>
      <t>n</t>
    </r>
    <r>
      <rPr>
        <b/>
        <sz val="17"/>
        <color theme="0"/>
        <rFont val="Calibri"/>
        <family val="2"/>
        <scheme val="minor"/>
      </rPr>
      <t xml:space="preserve"> = 2</t>
    </r>
    <r>
      <rPr>
        <b/>
        <i/>
        <sz val="17"/>
        <color theme="0"/>
        <rFont val="Calibri"/>
        <family val="2"/>
        <scheme val="minor"/>
      </rPr>
      <t>k</t>
    </r>
    <r>
      <rPr>
        <b/>
        <sz val="17"/>
        <color theme="0"/>
        <rFont val="Calibri"/>
        <family val="2"/>
        <scheme val="minor"/>
      </rPr>
      <t xml:space="preserve"> + 2</t>
    </r>
  </si>
  <si>
    <r>
      <t xml:space="preserve">Label this top point both 0 and </t>
    </r>
    <r>
      <rPr>
        <i/>
        <sz val="14"/>
        <color theme="0"/>
        <rFont val="Calibri"/>
        <family val="2"/>
        <scheme val="minor"/>
      </rPr>
      <t>n</t>
    </r>
    <r>
      <rPr>
        <sz val="14"/>
        <color theme="0"/>
        <rFont val="Calibri"/>
        <family val="2"/>
        <scheme val="minor"/>
      </rPr>
      <t xml:space="preserve">, and other points just like a clock that has </t>
    </r>
    <r>
      <rPr>
        <i/>
        <sz val="14"/>
        <color theme="0"/>
        <rFont val="Calibri"/>
        <family val="2"/>
        <scheme val="minor"/>
      </rPr>
      <t>n</t>
    </r>
    <r>
      <rPr>
        <sz val="14"/>
        <color theme="0"/>
        <rFont val="Calibri"/>
        <family val="2"/>
        <scheme val="minor"/>
      </rPr>
      <t xml:space="preserve"> hours rather than 12 (click C3 on).</t>
    </r>
  </si>
  <si>
    <r>
      <t xml:space="preserve">In this instance, all vertices from 1 to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 xml:space="preserve"> have a horizontal counterpart in vertices n-1 to </t>
    </r>
    <r>
      <rPr>
        <i/>
        <sz val="14"/>
        <color theme="0"/>
        <rFont val="Calibri"/>
        <family val="2"/>
        <scheme val="minor"/>
      </rPr>
      <t>n-k</t>
    </r>
    <r>
      <rPr>
        <sz val="14"/>
        <color theme="0"/>
        <rFont val="Calibri"/>
        <family val="2"/>
        <scheme val="minor"/>
      </rPr>
      <t xml:space="preserve"> =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>+1 (click C2 and C3 on and A4 off).</t>
    </r>
  </si>
  <si>
    <r>
      <t xml:space="preserve">Put another way, we could draw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 xml:space="preserve"> horizontal line segments between pairs of vertices.</t>
    </r>
  </si>
  <si>
    <r>
      <t xml:space="preserve">The same thing is true in other directions except that then the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 xml:space="preserve"> parallel lines are no longer horizontal.</t>
    </r>
  </si>
  <si>
    <r>
      <t xml:space="preserve">It will have vertices 0,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 xml:space="preserve">, and </t>
    </r>
    <r>
      <rPr>
        <i/>
        <sz val="14"/>
        <color theme="0"/>
        <rFont val="Calibri"/>
        <family val="2"/>
        <scheme val="minor"/>
      </rPr>
      <t>k</t>
    </r>
    <r>
      <rPr>
        <sz val="14"/>
        <color theme="0"/>
        <rFont val="Calibri"/>
        <family val="2"/>
        <scheme val="minor"/>
      </rPr>
      <t>+1 -- this is the triangle shown by clicking I2 on (this triangle shares a common base with the polygon).</t>
    </r>
  </si>
  <si>
    <r>
      <t xml:space="preserve">Consider after the </t>
    </r>
    <r>
      <rPr>
        <b/>
        <i/>
        <sz val="11"/>
        <color theme="0"/>
        <rFont val="Calibri"/>
        <family val="2"/>
        <scheme val="minor"/>
      </rPr>
      <t>Square</t>
    </r>
    <r>
      <rPr>
        <b/>
        <sz val="11"/>
        <color theme="0"/>
        <rFont val="Calibri"/>
        <family val="2"/>
        <scheme val="minor"/>
      </rPr>
      <t xml:space="preserve"> sheet</t>
    </r>
  </si>
  <si>
    <t>Horizontal Base with Slanted Hypotenuse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</si>
</sst>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Avenir Next LT Pro"/>
      <family val="2"/>
    </font>
    <font>
      <sz val="13"/>
      <color theme="1"/>
      <name val="Bahnschrift Light"/>
      <family val="2"/>
    </font>
    <font>
      <i/>
      <sz val="13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8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2"/>
      <color theme="1"/>
      <name val="SimSun"/>
    </font>
    <font>
      <b/>
      <sz val="12"/>
      <color theme="1"/>
      <name val="Bahnschrift Light"/>
      <family val="2"/>
    </font>
    <font>
      <b/>
      <sz val="10.8"/>
      <color theme="1"/>
      <name val="Calibri"/>
      <family val="2"/>
    </font>
    <font>
      <b/>
      <sz val="17"/>
      <color theme="1"/>
      <name val="Calibri"/>
      <family val="2"/>
      <scheme val="minor"/>
    </font>
    <font>
      <b/>
      <sz val="14"/>
      <color theme="1"/>
      <name val="Bahnschrift Light"/>
      <family val="2"/>
    </font>
    <font>
      <sz val="11"/>
      <color theme="1"/>
      <name val="Calibri"/>
      <family val="1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Segoe MDL2 Assets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8"/>
      <name val="Calibri"/>
      <family val="2"/>
      <scheme val="minor"/>
    </font>
    <font>
      <i/>
      <sz val="18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Segoe UI Symbol"/>
      <family val="2"/>
    </font>
    <font>
      <sz val="10"/>
      <name val="Calibri"/>
      <family val="2"/>
    </font>
    <font>
      <i/>
      <sz val="17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0"/>
      <name val="Arial"/>
      <family val="2"/>
    </font>
    <font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ESRI Caves 1"/>
    </font>
    <font>
      <b/>
      <sz val="14"/>
      <color theme="1"/>
      <name val="Segoe UI Symbol"/>
      <family val="2"/>
    </font>
    <font>
      <b/>
      <sz val="12"/>
      <color theme="1"/>
      <name val="Segoe UI Symbol"/>
      <family val="2"/>
    </font>
    <font>
      <i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i/>
      <sz val="17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sz val="11"/>
      <color theme="0"/>
      <name val="Cambria"/>
      <family val="1"/>
    </font>
    <font>
      <b/>
      <sz val="14"/>
      <color theme="0"/>
      <name val="Bahnschrift Light"/>
      <family val="2"/>
    </font>
    <font>
      <b/>
      <sz val="12"/>
      <color theme="0"/>
      <name val="Bahnschrift Light"/>
      <family val="2"/>
    </font>
    <font>
      <b/>
      <sz val="10.8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3" borderId="0" xfId="0" applyFill="1"/>
    <xf numFmtId="0" fontId="38" fillId="6" borderId="0" xfId="0" applyFont="1" applyFill="1" applyProtection="1">
      <protection locked="0"/>
    </xf>
    <xf numFmtId="0" fontId="39" fillId="6" borderId="0" xfId="0" applyFont="1" applyFill="1" applyBorder="1" applyAlignment="1" applyProtection="1">
      <protection locked="0"/>
    </xf>
    <xf numFmtId="0" fontId="0" fillId="3" borderId="0" xfId="0" applyFill="1" applyProtection="1">
      <protection hidden="1"/>
    </xf>
    <xf numFmtId="0" fontId="16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Protection="1">
      <protection locked="0" hidden="1"/>
    </xf>
    <xf numFmtId="0" fontId="3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36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1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1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" fillId="0" borderId="0" xfId="0" quotePrefix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16" fillId="0" borderId="3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locked="0" hidden="1"/>
    </xf>
    <xf numFmtId="0" fontId="37" fillId="0" borderId="0" xfId="0" applyFont="1" applyAlignment="1" applyProtection="1">
      <alignment vertical="center"/>
      <protection locked="0" hidden="1"/>
    </xf>
    <xf numFmtId="0" fontId="37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38" fillId="3" borderId="0" xfId="0" applyFont="1" applyFill="1"/>
    <xf numFmtId="0" fontId="17" fillId="3" borderId="0" xfId="0" applyFont="1" applyFill="1" applyAlignment="1" applyProtection="1">
      <alignment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34" fillId="3" borderId="0" xfId="0" applyFont="1" applyFill="1" applyBorder="1" applyAlignment="1">
      <alignment vertical="top"/>
    </xf>
    <xf numFmtId="0" fontId="38" fillId="6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hidden="1"/>
    </xf>
    <xf numFmtId="0" fontId="38" fillId="6" borderId="0" xfId="0" applyFont="1" applyFill="1" applyAlignment="1" applyProtection="1">
      <alignment horizontal="right" vertical="center"/>
      <protection locked="0"/>
    </xf>
    <xf numFmtId="0" fontId="0" fillId="2" borderId="0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17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38" fillId="0" borderId="0" xfId="0" applyFont="1" applyProtection="1">
      <protection hidden="1"/>
    </xf>
    <xf numFmtId="0" fontId="38" fillId="3" borderId="0" xfId="0" applyFont="1" applyFill="1" applyProtection="1">
      <protection hidden="1"/>
    </xf>
    <xf numFmtId="0" fontId="39" fillId="3" borderId="0" xfId="0" applyFont="1" applyFill="1" applyAlignment="1" applyProtection="1">
      <alignment vertical="top"/>
      <protection hidden="1"/>
    </xf>
    <xf numFmtId="0" fontId="39" fillId="3" borderId="0" xfId="0" applyFont="1" applyFill="1" applyProtection="1">
      <protection hidden="1"/>
    </xf>
    <xf numFmtId="0" fontId="41" fillId="3" borderId="0" xfId="0" applyFont="1" applyFill="1" applyProtection="1">
      <protection hidden="1"/>
    </xf>
    <xf numFmtId="0" fontId="38" fillId="3" borderId="0" xfId="0" applyFont="1" applyFill="1" applyProtection="1">
      <protection locked="0" hidden="1"/>
    </xf>
    <xf numFmtId="0" fontId="41" fillId="0" borderId="0" xfId="0" applyFont="1" applyBorder="1" applyProtection="1">
      <protection hidden="1"/>
    </xf>
    <xf numFmtId="0" fontId="39" fillId="3" borderId="0" xfId="0" applyFont="1" applyFill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1" fillId="3" borderId="0" xfId="0" applyFont="1" applyFill="1" applyAlignment="1" applyProtection="1">
      <alignment horizontal="right" vertical="top"/>
      <protection hidden="1"/>
    </xf>
    <xf numFmtId="0" fontId="41" fillId="0" borderId="1" xfId="0" applyFont="1" applyBorder="1" applyProtection="1">
      <protection hidden="1"/>
    </xf>
    <xf numFmtId="0" fontId="38" fillId="0" borderId="1" xfId="0" applyFont="1" applyBorder="1" applyProtection="1">
      <protection hidden="1"/>
    </xf>
    <xf numFmtId="0" fontId="38" fillId="0" borderId="0" xfId="0" applyFont="1" applyBorder="1" applyProtection="1">
      <protection hidden="1"/>
    </xf>
    <xf numFmtId="0" fontId="38" fillId="3" borderId="0" xfId="0" applyFont="1" applyFill="1" applyBorder="1" applyProtection="1">
      <protection hidden="1"/>
    </xf>
    <xf numFmtId="0" fontId="39" fillId="3" borderId="0" xfId="0" applyFont="1" applyFill="1" applyAlignment="1" applyProtection="1">
      <protection hidden="1"/>
    </xf>
    <xf numFmtId="0" fontId="38" fillId="3" borderId="1" xfId="0" applyFont="1" applyFill="1" applyBorder="1" applyProtection="1">
      <protection hidden="1"/>
    </xf>
    <xf numFmtId="0" fontId="39" fillId="3" borderId="0" xfId="0" applyFont="1" applyFill="1" applyBorder="1" applyProtection="1">
      <protection hidden="1"/>
    </xf>
    <xf numFmtId="0" fontId="17" fillId="3" borderId="0" xfId="0" applyFont="1" applyFill="1" applyAlignment="1">
      <alignment vertical="top"/>
    </xf>
    <xf numFmtId="0" fontId="41" fillId="3" borderId="0" xfId="0" applyFont="1" applyFill="1" applyAlignment="1" applyProtection="1">
      <alignment vertical="center"/>
      <protection hidden="1"/>
    </xf>
    <xf numFmtId="0" fontId="16" fillId="7" borderId="0" xfId="0" applyFont="1" applyFill="1" applyProtection="1">
      <protection locked="0" hidden="1"/>
    </xf>
    <xf numFmtId="0" fontId="0" fillId="7" borderId="0" xfId="0" applyFill="1" applyProtection="1">
      <protection hidden="1"/>
    </xf>
    <xf numFmtId="0" fontId="17" fillId="8" borderId="0" xfId="0" applyFont="1" applyFill="1" applyProtection="1">
      <protection hidden="1"/>
    </xf>
    <xf numFmtId="0" fontId="17" fillId="10" borderId="0" xfId="0" applyFont="1" applyFill="1" applyProtection="1">
      <protection hidden="1"/>
    </xf>
    <xf numFmtId="0" fontId="17" fillId="7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quotePrefix="1" applyFont="1" applyBorder="1" applyAlignment="1" applyProtection="1">
      <alignment vertical="center"/>
      <protection hidden="1"/>
    </xf>
    <xf numFmtId="0" fontId="15" fillId="3" borderId="0" xfId="0" applyFont="1" applyFill="1" applyAlignment="1" applyProtection="1">
      <alignment vertical="top"/>
      <protection hidden="1"/>
    </xf>
    <xf numFmtId="0" fontId="17" fillId="10" borderId="0" xfId="0" applyFont="1" applyFill="1" applyAlignment="1">
      <alignment wrapText="1"/>
    </xf>
    <xf numFmtId="0" fontId="17" fillId="11" borderId="0" xfId="0" applyFont="1" applyFill="1" applyBorder="1" applyAlignment="1">
      <alignment wrapText="1"/>
    </xf>
    <xf numFmtId="0" fontId="17" fillId="11" borderId="0" xfId="0" applyFont="1" applyFill="1" applyBorder="1" applyAlignment="1">
      <alignment horizontal="left" wrapText="1"/>
    </xf>
    <xf numFmtId="0" fontId="17" fillId="11" borderId="3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wrapText="1"/>
    </xf>
    <xf numFmtId="0" fontId="53" fillId="0" borderId="0" xfId="0" applyFont="1"/>
    <xf numFmtId="0" fontId="0" fillId="0" borderId="0" xfId="0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6" fillId="7" borderId="5" xfId="0" applyFont="1" applyFill="1" applyBorder="1" applyAlignment="1" applyProtection="1">
      <protection hidden="1"/>
    </xf>
    <xf numFmtId="0" fontId="17" fillId="7" borderId="0" xfId="0" applyFont="1" applyFill="1" applyAlignment="1" applyProtection="1">
      <alignment vertical="center"/>
      <protection hidden="1"/>
    </xf>
    <xf numFmtId="0" fontId="16" fillId="7" borderId="0" xfId="0" applyFont="1" applyFill="1" applyProtection="1">
      <protection hidden="1"/>
    </xf>
    <xf numFmtId="0" fontId="0" fillId="7" borderId="0" xfId="0" applyFill="1" applyBorder="1" applyProtection="1">
      <protection hidden="1"/>
    </xf>
    <xf numFmtId="0" fontId="6" fillId="7" borderId="0" xfId="0" applyFont="1" applyFill="1" applyBorder="1" applyAlignment="1" applyProtection="1">
      <protection hidden="1"/>
    </xf>
    <xf numFmtId="0" fontId="0" fillId="7" borderId="0" xfId="0" applyFill="1" applyAlignment="1" applyProtection="1">
      <protection hidden="1"/>
    </xf>
    <xf numFmtId="0" fontId="17" fillId="7" borderId="0" xfId="0" applyFont="1" applyFill="1" applyAlignment="1" applyProtection="1">
      <protection hidden="1"/>
    </xf>
    <xf numFmtId="0" fontId="16" fillId="7" borderId="0" xfId="0" applyFont="1" applyFill="1" applyAlignment="1" applyProtection="1">
      <protection hidden="1"/>
    </xf>
    <xf numFmtId="0" fontId="0" fillId="7" borderId="0" xfId="0" applyFill="1" applyBorder="1" applyAlignment="1" applyProtection="1"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0" fillId="3" borderId="0" xfId="0" applyFill="1" applyBorder="1" applyProtection="1">
      <protection hidden="1"/>
    </xf>
    <xf numFmtId="0" fontId="16" fillId="3" borderId="0" xfId="0" applyFont="1" applyFill="1" applyBorder="1" applyProtection="1">
      <protection hidden="1"/>
    </xf>
    <xf numFmtId="0" fontId="17" fillId="7" borderId="0" xfId="0" applyFont="1" applyFill="1" applyAlignment="1" applyProtection="1">
      <alignment vertical="top"/>
      <protection hidden="1"/>
    </xf>
    <xf numFmtId="0" fontId="55" fillId="7" borderId="0" xfId="0" applyFont="1" applyFill="1" applyProtection="1">
      <protection locked="0" hidden="1"/>
    </xf>
    <xf numFmtId="0" fontId="0" fillId="3" borderId="0" xfId="0" applyFill="1" applyAlignment="1">
      <alignment vertical="top"/>
    </xf>
    <xf numFmtId="0" fontId="17" fillId="7" borderId="0" xfId="0" applyFont="1" applyFill="1" applyAlignment="1">
      <alignment vertical="top"/>
    </xf>
    <xf numFmtId="0" fontId="17" fillId="7" borderId="0" xfId="0" applyFont="1" applyFill="1" applyAlignment="1">
      <alignment horizontal="left" wrapText="1"/>
    </xf>
    <xf numFmtId="0" fontId="17" fillId="7" borderId="0" xfId="0" applyFont="1" applyFill="1" applyBorder="1" applyAlignment="1">
      <alignment vertical="top"/>
    </xf>
    <xf numFmtId="0" fontId="17" fillId="7" borderId="0" xfId="0" applyFont="1" applyFill="1" applyAlignment="1"/>
    <xf numFmtId="0" fontId="0" fillId="7" borderId="0" xfId="0" applyFill="1"/>
    <xf numFmtId="0" fontId="39" fillId="7" borderId="0" xfId="0" applyFont="1" applyFill="1"/>
    <xf numFmtId="0" fontId="0" fillId="7" borderId="0" xfId="0" applyFill="1" applyAlignment="1">
      <alignment vertical="top"/>
    </xf>
    <xf numFmtId="0" fontId="17" fillId="7" borderId="0" xfId="0" applyFont="1" applyFill="1" applyBorder="1" applyAlignment="1"/>
    <xf numFmtId="0" fontId="17" fillId="7" borderId="0" xfId="0" applyFont="1" applyFill="1"/>
    <xf numFmtId="0" fontId="17" fillId="7" borderId="3" xfId="0" applyFont="1" applyFill="1" applyBorder="1" applyAlignment="1">
      <alignment vertical="top"/>
    </xf>
    <xf numFmtId="0" fontId="17" fillId="7" borderId="3" xfId="0" applyFont="1" applyFill="1" applyBorder="1" applyAlignment="1">
      <alignment vertical="top" wrapText="1"/>
    </xf>
    <xf numFmtId="0" fontId="58" fillId="0" borderId="0" xfId="0" applyFont="1" applyAlignment="1" applyProtection="1">
      <protection hidden="1"/>
    </xf>
    <xf numFmtId="0" fontId="59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0" fontId="59" fillId="0" borderId="0" xfId="0" applyFont="1" applyProtection="1">
      <protection hidden="1"/>
    </xf>
    <xf numFmtId="0" fontId="59" fillId="0" borderId="0" xfId="0" applyFont="1" applyAlignment="1" applyProtection="1">
      <alignment horizontal="right"/>
      <protection hidden="1"/>
    </xf>
    <xf numFmtId="0" fontId="59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58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protection hidden="1"/>
    </xf>
    <xf numFmtId="0" fontId="19" fillId="2" borderId="0" xfId="0" applyFont="1" applyFill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6" fillId="0" borderId="3" xfId="0" applyFont="1" applyBorder="1" applyProtection="1">
      <protection locked="0" hidden="1"/>
    </xf>
    <xf numFmtId="0" fontId="0" fillId="0" borderId="0" xfId="0" applyFill="1" applyProtection="1">
      <protection hidden="1"/>
    </xf>
    <xf numFmtId="0" fontId="64" fillId="3" borderId="0" xfId="0" applyFont="1" applyFill="1" applyProtection="1">
      <protection hidden="1"/>
    </xf>
    <xf numFmtId="0" fontId="65" fillId="3" borderId="0" xfId="0" applyFont="1" applyFill="1" applyAlignment="1" applyProtection="1">
      <alignment vertical="center"/>
      <protection hidden="1"/>
    </xf>
    <xf numFmtId="0" fontId="64" fillId="0" borderId="0" xfId="0" applyFont="1" applyProtection="1"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Protection="1">
      <protection hidden="1"/>
    </xf>
    <xf numFmtId="0" fontId="16" fillId="3" borderId="0" xfId="0" applyFont="1" applyFill="1" applyProtection="1">
      <protection locked="0" hidden="1"/>
    </xf>
    <xf numFmtId="0" fontId="16" fillId="3" borderId="0" xfId="0" applyFont="1" applyFill="1" applyAlignment="1" applyProtection="1">
      <protection hidden="1"/>
    </xf>
    <xf numFmtId="0" fontId="65" fillId="0" borderId="0" xfId="0" applyFont="1" applyFill="1" applyAlignment="1" applyProtection="1">
      <alignment vertical="center"/>
      <protection hidden="1"/>
    </xf>
    <xf numFmtId="0" fontId="72" fillId="3" borderId="0" xfId="0" applyFont="1" applyFill="1" applyBorder="1" applyAlignment="1" applyProtection="1">
      <alignment vertical="center"/>
      <protection hidden="1"/>
    </xf>
    <xf numFmtId="0" fontId="72" fillId="3" borderId="0" xfId="0" applyFont="1" applyFill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0" fontId="70" fillId="3" borderId="0" xfId="0" applyFont="1" applyFill="1" applyBorder="1" applyAlignment="1" applyProtection="1">
      <alignment vertical="center"/>
      <protection hidden="1"/>
    </xf>
    <xf numFmtId="0" fontId="37" fillId="3" borderId="0" xfId="0" applyFont="1" applyFill="1" applyProtection="1">
      <protection hidden="1"/>
    </xf>
    <xf numFmtId="0" fontId="75" fillId="3" borderId="0" xfId="0" applyFont="1" applyFill="1" applyProtection="1">
      <protection hidden="1"/>
    </xf>
    <xf numFmtId="0" fontId="37" fillId="3" borderId="0" xfId="0" applyFont="1" applyFill="1" applyAlignment="1" applyProtection="1">
      <alignment vertical="center"/>
      <protection hidden="1"/>
    </xf>
    <xf numFmtId="0" fontId="37" fillId="3" borderId="0" xfId="0" applyFont="1" applyFill="1" applyAlignment="1" applyProtection="1">
      <alignment horizontal="left" vertical="center"/>
      <protection hidden="1"/>
    </xf>
    <xf numFmtId="0" fontId="64" fillId="0" borderId="0" xfId="0" applyFont="1" applyFill="1" applyProtection="1">
      <protection hidden="1"/>
    </xf>
    <xf numFmtId="0" fontId="71" fillId="3" borderId="0" xfId="0" applyFont="1" applyFill="1" applyAlignment="1" applyProtection="1">
      <alignment horizontal="center" vertical="center" wrapText="1"/>
      <protection hidden="1"/>
    </xf>
    <xf numFmtId="0" fontId="49" fillId="5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left" vertical="center"/>
      <protection hidden="1"/>
    </xf>
    <xf numFmtId="0" fontId="58" fillId="3" borderId="0" xfId="0" applyFont="1" applyFill="1" applyAlignment="1" applyProtection="1">
      <alignment horizontal="center" vertical="center" textRotation="90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0" fontId="58" fillId="3" borderId="0" xfId="0" applyFont="1" applyFill="1" applyAlignment="1" applyProtection="1">
      <alignment horizontal="center" textRotation="90"/>
      <protection hidden="1"/>
    </xf>
    <xf numFmtId="0" fontId="58" fillId="3" borderId="0" xfId="0" applyFont="1" applyFill="1" applyAlignment="1" applyProtection="1">
      <alignment horizontal="right" vertical="center" textRotation="90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43" fillId="3" borderId="0" xfId="0" applyFont="1" applyFill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43" fillId="3" borderId="0" xfId="0" applyFont="1" applyFill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2" fillId="7" borderId="5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0" fillId="0" borderId="0" xfId="0" applyFont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left" vertical="top"/>
      <protection hidden="1"/>
    </xf>
    <xf numFmtId="0" fontId="2" fillId="11" borderId="5" xfId="0" applyFont="1" applyFill="1" applyBorder="1" applyAlignment="1">
      <alignment horizontal="center" vertical="center" textRotation="90"/>
    </xf>
    <xf numFmtId="0" fontId="2" fillId="11" borderId="0" xfId="0" applyFont="1" applyFill="1" applyBorder="1" applyAlignment="1">
      <alignment horizontal="center" vertical="center" textRotation="90"/>
    </xf>
    <xf numFmtId="0" fontId="2" fillId="11" borderId="3" xfId="0" applyFont="1" applyFill="1" applyBorder="1" applyAlignment="1">
      <alignment horizontal="center" vertical="center" textRotation="90"/>
    </xf>
    <xf numFmtId="0" fontId="15" fillId="3" borderId="0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2" fillId="8" borderId="0" xfId="0" applyFont="1" applyFill="1" applyAlignment="1">
      <alignment horizontal="right" vertical="center" textRotation="90"/>
    </xf>
    <xf numFmtId="0" fontId="2" fillId="9" borderId="5" xfId="0" applyFont="1" applyFill="1" applyBorder="1" applyAlignment="1">
      <alignment horizontal="center" vertical="center" textRotation="90"/>
    </xf>
    <xf numFmtId="0" fontId="2" fillId="9" borderId="0" xfId="0" applyFont="1" applyFill="1" applyBorder="1" applyAlignment="1">
      <alignment horizontal="center" vertical="center" textRotation="90"/>
    </xf>
    <xf numFmtId="0" fontId="2" fillId="9" borderId="3" xfId="0" applyFont="1" applyFill="1" applyBorder="1" applyAlignment="1">
      <alignment horizontal="center" vertical="center" textRotation="90"/>
    </xf>
    <xf numFmtId="0" fontId="2" fillId="10" borderId="0" xfId="0" applyFont="1" applyFill="1" applyAlignment="1">
      <alignment horizontal="center" vertical="center" textRotation="90"/>
    </xf>
    <xf numFmtId="0" fontId="15" fillId="3" borderId="0" xfId="0" applyFont="1" applyFill="1" applyBorder="1" applyAlignment="1">
      <alignment horizontal="center" vertical="top" wrapText="1"/>
    </xf>
    <xf numFmtId="0" fontId="54" fillId="3" borderId="0" xfId="0" applyFont="1" applyFill="1" applyAlignment="1">
      <alignment horizontal="center" vertical="center"/>
    </xf>
    <xf numFmtId="0" fontId="80" fillId="2" borderId="0" xfId="0" applyFont="1" applyFill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53999222792107E-3"/>
          <c:w val="1"/>
          <c:h val="0.99846000777207888"/>
        </c:manualLayout>
      </c:layout>
      <c:scatterChart>
        <c:scatterStyle val="lineMarker"/>
        <c:varyColors val="0"/>
        <c:ser>
          <c:idx val="3"/>
          <c:order val="0"/>
          <c:tx>
            <c:strRef>
              <c:f>'1. Sharpest Triangles'!$DP$2</c:f>
              <c:strCache>
                <c:ptCount val="1"/>
                <c:pt idx="0">
                  <c:v>circle</c:v>
                </c:pt>
              </c:strCache>
            </c:strRef>
          </c:tx>
          <c:spPr>
            <a:ln w="63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Triangles'!$DQ$5:$DQ$205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xVal>
          <c:yVal>
            <c:numRef>
              <c:f>'1. Sharpest Triangles'!$DR$5:$DR$205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3EBC-445D-A2E5-4AE15206C3B5}"/>
            </c:ext>
          </c:extLst>
        </c:ser>
        <c:ser>
          <c:idx val="5"/>
          <c:order val="1"/>
          <c:tx>
            <c:strRef>
              <c:f>'1. Sharpest Triangles'!$CU$2</c:f>
              <c:strCache>
                <c:ptCount val="1"/>
                <c:pt idx="0">
                  <c:v>Polygon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Triangles'!$CV$5:$CV$36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xVal>
          <c:yVal>
            <c:numRef>
              <c:f>'1. Sharpest Triangles'!$CW$5:$CW$36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51-41C9-99B9-6332E48CD681}"/>
            </c:ext>
          </c:extLst>
        </c:ser>
        <c:ser>
          <c:idx val="0"/>
          <c:order val="2"/>
          <c:tx>
            <c:strRef>
              <c:f>'1. Sharpest Triangles'!$DA$4</c:f>
              <c:strCache>
                <c:ptCount val="1"/>
                <c:pt idx="0">
                  <c:v>y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Triangles'!$CZ$5:$CZ$67</c:f>
              <c:numCache>
                <c:formatCode>General</c:formatCode>
                <c:ptCount val="63"/>
                <c:pt idx="0">
                  <c:v>6.1257422745431001E-17</c:v>
                </c:pt>
                <c:pt idx="1">
                  <c:v>6.1257422745431001E-17</c:v>
                </c:pt>
                <c:pt idx="2">
                  <c:v>0.30901699437494745</c:v>
                </c:pt>
                <c:pt idx="3">
                  <c:v>-0.30901699437494756</c:v>
                </c:pt>
                <c:pt idx="4">
                  <c:v>-0.30901699437494695</c:v>
                </c:pt>
                <c:pt idx="5">
                  <c:v>0.30901699437494745</c:v>
                </c:pt>
                <c:pt idx="6">
                  <c:v>0.58778525229247314</c:v>
                </c:pt>
                <c:pt idx="7">
                  <c:v>-0.58778525229247325</c:v>
                </c:pt>
                <c:pt idx="8">
                  <c:v>-0.58778525229247303</c:v>
                </c:pt>
                <c:pt idx="9">
                  <c:v>0.58778525229247314</c:v>
                </c:pt>
                <c:pt idx="10">
                  <c:v>0.80901699437494745</c:v>
                </c:pt>
                <c:pt idx="11">
                  <c:v>-0.80901699437494756</c:v>
                </c:pt>
                <c:pt idx="12">
                  <c:v>-0.80901699437494734</c:v>
                </c:pt>
                <c:pt idx="13">
                  <c:v>0.80901699437494745</c:v>
                </c:pt>
                <c:pt idx="14">
                  <c:v>0.95105651629515353</c:v>
                </c:pt>
                <c:pt idx="15">
                  <c:v>-0.95105651629515364</c:v>
                </c:pt>
                <c:pt idx="16">
                  <c:v>-0.95105651629515353</c:v>
                </c:pt>
                <c:pt idx="17">
                  <c:v>0.95105651629515353</c:v>
                </c:pt>
                <c:pt idx="18">
                  <c:v>1</c:v>
                </c:pt>
                <c:pt idx="19">
                  <c:v>-1</c:v>
                </c:pt>
                <c:pt idx="20">
                  <c:v>-1</c:v>
                </c:pt>
                <c:pt idx="21">
                  <c:v>1</c:v>
                </c:pt>
                <c:pt idx="22">
                  <c:v>0.95105651629515353</c:v>
                </c:pt>
                <c:pt idx="23">
                  <c:v>-0.95105651629515353</c:v>
                </c:pt>
                <c:pt idx="24">
                  <c:v>-0.95105651629515364</c:v>
                </c:pt>
                <c:pt idx="25">
                  <c:v>0.95105651629515353</c:v>
                </c:pt>
                <c:pt idx="26">
                  <c:v>0.80901699437494745</c:v>
                </c:pt>
                <c:pt idx="27">
                  <c:v>-0.80901699437494734</c:v>
                </c:pt>
                <c:pt idx="28">
                  <c:v>-0.80901699437494756</c:v>
                </c:pt>
                <c:pt idx="29">
                  <c:v>0.80901699437494745</c:v>
                </c:pt>
                <c:pt idx="30">
                  <c:v>0.58778525229247314</c:v>
                </c:pt>
                <c:pt idx="32">
                  <c:v>6.1257422745431001E-17</c:v>
                </c:pt>
                <c:pt idx="33">
                  <c:v>6.1257422745431001E-17</c:v>
                </c:pt>
                <c:pt idx="34">
                  <c:v>-0.30901699437494695</c:v>
                </c:pt>
                <c:pt idx="35">
                  <c:v>0.30901699437494745</c:v>
                </c:pt>
                <c:pt idx="36">
                  <c:v>0.30901699437494745</c:v>
                </c:pt>
                <c:pt idx="37">
                  <c:v>-0.30901699437494756</c:v>
                </c:pt>
                <c:pt idx="38">
                  <c:v>-0.58778525229247303</c:v>
                </c:pt>
                <c:pt idx="39">
                  <c:v>0.58778525229247314</c:v>
                </c:pt>
                <c:pt idx="40">
                  <c:v>0.58778525229247314</c:v>
                </c:pt>
                <c:pt idx="41">
                  <c:v>-0.58778525229247325</c:v>
                </c:pt>
                <c:pt idx="42">
                  <c:v>-0.80901699437494734</c:v>
                </c:pt>
                <c:pt idx="43">
                  <c:v>0.80901699437494745</c:v>
                </c:pt>
                <c:pt idx="44">
                  <c:v>0.80901699437494745</c:v>
                </c:pt>
                <c:pt idx="45">
                  <c:v>-0.80901699437494756</c:v>
                </c:pt>
                <c:pt idx="46">
                  <c:v>-0.95105651629515353</c:v>
                </c:pt>
                <c:pt idx="47">
                  <c:v>0.95105651629515353</c:v>
                </c:pt>
                <c:pt idx="48">
                  <c:v>0.95105651629515353</c:v>
                </c:pt>
                <c:pt idx="49">
                  <c:v>-0.95105651629515364</c:v>
                </c:pt>
                <c:pt idx="50">
                  <c:v>-1</c:v>
                </c:pt>
                <c:pt idx="51">
                  <c:v>1</c:v>
                </c:pt>
                <c:pt idx="52">
                  <c:v>1</c:v>
                </c:pt>
                <c:pt idx="53">
                  <c:v>-1</c:v>
                </c:pt>
                <c:pt idx="54">
                  <c:v>-0.95105651629515364</c:v>
                </c:pt>
                <c:pt idx="55">
                  <c:v>0.95105651629515353</c:v>
                </c:pt>
                <c:pt idx="56">
                  <c:v>0.95105651629515353</c:v>
                </c:pt>
                <c:pt idx="57">
                  <c:v>-0.95105651629515353</c:v>
                </c:pt>
                <c:pt idx="58">
                  <c:v>-0.80901699437494756</c:v>
                </c:pt>
                <c:pt idx="59">
                  <c:v>0.80901699437494745</c:v>
                </c:pt>
                <c:pt idx="60">
                  <c:v>0.80901699437494745</c:v>
                </c:pt>
                <c:pt idx="61">
                  <c:v>-0.80901699437494734</c:v>
                </c:pt>
              </c:numCache>
            </c:numRef>
          </c:xVal>
          <c:yVal>
            <c:numRef>
              <c:f>'1. Sharpest Triangles'!$DA$5:$DA$67</c:f>
              <c:numCache>
                <c:formatCode>General</c:formatCode>
                <c:ptCount val="63"/>
                <c:pt idx="0">
                  <c:v>1</c:v>
                </c:pt>
                <c:pt idx="1">
                  <c:v>-1</c:v>
                </c:pt>
                <c:pt idx="2">
                  <c:v>0.95105651629515353</c:v>
                </c:pt>
                <c:pt idx="3">
                  <c:v>0.95105651629515353</c:v>
                </c:pt>
                <c:pt idx="4">
                  <c:v>-0.95105651629515375</c:v>
                </c:pt>
                <c:pt idx="5">
                  <c:v>-0.95105651629515353</c:v>
                </c:pt>
                <c:pt idx="6">
                  <c:v>0.80901699437494745</c:v>
                </c:pt>
                <c:pt idx="7">
                  <c:v>0.80901699437494734</c:v>
                </c:pt>
                <c:pt idx="8">
                  <c:v>-0.80901699437494745</c:v>
                </c:pt>
                <c:pt idx="9">
                  <c:v>-0.80901699437494745</c:v>
                </c:pt>
                <c:pt idx="10">
                  <c:v>0.58778525229247314</c:v>
                </c:pt>
                <c:pt idx="11">
                  <c:v>0.58778525229247303</c:v>
                </c:pt>
                <c:pt idx="12">
                  <c:v>-0.58778525229247325</c:v>
                </c:pt>
                <c:pt idx="13">
                  <c:v>-0.58778525229247314</c:v>
                </c:pt>
                <c:pt idx="14">
                  <c:v>0.3090169943749474</c:v>
                </c:pt>
                <c:pt idx="15">
                  <c:v>0.30901699437494728</c:v>
                </c:pt>
                <c:pt idx="16">
                  <c:v>-0.30901699437494751</c:v>
                </c:pt>
                <c:pt idx="17">
                  <c:v>-0.3090169943749474</c:v>
                </c:pt>
                <c:pt idx="18">
                  <c:v>0</c:v>
                </c:pt>
                <c:pt idx="19">
                  <c:v>-1.22514845490862E-16</c:v>
                </c:pt>
                <c:pt idx="20">
                  <c:v>-1.22514845490862E-16</c:v>
                </c:pt>
                <c:pt idx="21">
                  <c:v>0</c:v>
                </c:pt>
                <c:pt idx="22">
                  <c:v>-0.3090169943749474</c:v>
                </c:pt>
                <c:pt idx="23">
                  <c:v>-0.30901699437494751</c:v>
                </c:pt>
                <c:pt idx="24">
                  <c:v>0.30901699437494728</c:v>
                </c:pt>
                <c:pt idx="25">
                  <c:v>0.3090169943749474</c:v>
                </c:pt>
                <c:pt idx="26">
                  <c:v>-0.58778525229247314</c:v>
                </c:pt>
                <c:pt idx="27">
                  <c:v>-0.58778525229247325</c:v>
                </c:pt>
                <c:pt idx="28">
                  <c:v>0.58778525229247303</c:v>
                </c:pt>
                <c:pt idx="29">
                  <c:v>0.58778525229247314</c:v>
                </c:pt>
                <c:pt idx="30">
                  <c:v>-0.80901699437494745</c:v>
                </c:pt>
                <c:pt idx="32">
                  <c:v>-1</c:v>
                </c:pt>
                <c:pt idx="33">
                  <c:v>1</c:v>
                </c:pt>
                <c:pt idx="34">
                  <c:v>-0.95105651629515375</c:v>
                </c:pt>
                <c:pt idx="35">
                  <c:v>-0.95105651629515353</c:v>
                </c:pt>
                <c:pt idx="36">
                  <c:v>0.95105651629515353</c:v>
                </c:pt>
                <c:pt idx="37">
                  <c:v>0.95105651629515353</c:v>
                </c:pt>
                <c:pt idx="38">
                  <c:v>-0.80901699437494745</c:v>
                </c:pt>
                <c:pt idx="39">
                  <c:v>-0.80901699437494745</c:v>
                </c:pt>
                <c:pt idx="40">
                  <c:v>0.80901699437494745</c:v>
                </c:pt>
                <c:pt idx="41">
                  <c:v>0.80901699437494734</c:v>
                </c:pt>
                <c:pt idx="42">
                  <c:v>-0.58778525229247325</c:v>
                </c:pt>
                <c:pt idx="43">
                  <c:v>-0.58778525229247314</c:v>
                </c:pt>
                <c:pt idx="44">
                  <c:v>0.58778525229247314</c:v>
                </c:pt>
                <c:pt idx="45">
                  <c:v>0.58778525229247303</c:v>
                </c:pt>
                <c:pt idx="46">
                  <c:v>-0.30901699437494751</c:v>
                </c:pt>
                <c:pt idx="47">
                  <c:v>-0.3090169943749474</c:v>
                </c:pt>
                <c:pt idx="48">
                  <c:v>0.3090169943749474</c:v>
                </c:pt>
                <c:pt idx="49">
                  <c:v>0.30901699437494728</c:v>
                </c:pt>
                <c:pt idx="50">
                  <c:v>-1.22514845490862E-16</c:v>
                </c:pt>
                <c:pt idx="51">
                  <c:v>0</c:v>
                </c:pt>
                <c:pt idx="52">
                  <c:v>0</c:v>
                </c:pt>
                <c:pt idx="53">
                  <c:v>-1.22514845490862E-16</c:v>
                </c:pt>
                <c:pt idx="54">
                  <c:v>0.30901699437494728</c:v>
                </c:pt>
                <c:pt idx="55">
                  <c:v>0.3090169943749474</c:v>
                </c:pt>
                <c:pt idx="56">
                  <c:v>-0.3090169943749474</c:v>
                </c:pt>
                <c:pt idx="57">
                  <c:v>-0.30901699437494751</c:v>
                </c:pt>
                <c:pt idx="58">
                  <c:v>0.58778525229247303</c:v>
                </c:pt>
                <c:pt idx="59">
                  <c:v>0.58778525229247314</c:v>
                </c:pt>
                <c:pt idx="60">
                  <c:v>-0.58778525229247314</c:v>
                </c:pt>
                <c:pt idx="61">
                  <c:v>-0.58778525229247325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C-4303-8531-6E90ECDA64C4}"/>
            </c:ext>
          </c:extLst>
        </c:ser>
        <c:ser>
          <c:idx val="1"/>
          <c:order val="3"/>
          <c:tx>
            <c:strRef>
              <c:f>'1. Sharpest Triangles'!$DN$4</c:f>
              <c:strCache>
                <c:ptCount val="1"/>
                <c:pt idx="0">
                  <c:v>n apex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9BC3CC0-8709-4341-AFB8-2F8A77C606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EBC-445D-A2E5-4AE15206C3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739E97-7673-4D97-8E36-D2E45A0668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EBC-445D-A2E5-4AE15206C3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6C3E79-B76E-48D0-A257-CDB611614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EBC-445D-A2E5-4AE15206C3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ADE5112-8511-44E5-8153-3D52580A8D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EBC-445D-A2E5-4AE15206C3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1D1501-D466-4591-86C0-1F9D610943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EBC-445D-A2E5-4AE15206C3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478F821-8ECD-460D-BBD7-345BC2EB53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EBC-445D-A2E5-4AE15206C3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91F6BF9-B06E-45B8-9B38-3A1BD576FF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EBC-445D-A2E5-4AE15206C3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F3AC34-B2B2-4C78-A367-D433161BF3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EBC-445D-A2E5-4AE15206C3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0DC2CDB-B43D-4EB6-B66B-2EDF79743E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EBC-445D-A2E5-4AE15206C3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2A7D147-3B3A-4D2C-ADBB-5C2342F557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EBC-445D-A2E5-4AE15206C3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555C04A-D645-404D-9EE9-51D29E1FDA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EBC-445D-A2E5-4AE15206C3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888DAD1-E861-4C8A-AC91-9436E6C792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EBC-445D-A2E5-4AE15206C3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0378528-953D-45F3-B8BE-5163C9933B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EBC-445D-A2E5-4AE15206C3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CAFEDE7-D134-45D7-AFA7-B9993FBB2E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EBC-445D-A2E5-4AE15206C3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291D5A6-15A2-4FC2-A28D-4A52F607F3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EBC-445D-A2E5-4AE15206C3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609F019-0956-4E9D-9BDE-0ED5098AC6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EBC-445D-A2E5-4AE15206C3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14A3F95-B9E1-45F4-A452-FF6C70C377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EBC-445D-A2E5-4AE15206C3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6209C1A-7B1D-477F-9038-157F820A81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EBC-445D-A2E5-4AE15206C3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5D84883-C219-4BF9-A380-6B618D2619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EBC-445D-A2E5-4AE15206C3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FE10C11-7216-4584-BE18-C7B55194E5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EBC-445D-A2E5-4AE15206C3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166E8A9-32FE-4C11-BC70-A37238CFF3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3EBC-445D-A2E5-4AE15206C3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3C2BCC9-DAEF-4942-B1BD-F334BA71E2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3EBC-445D-A2E5-4AE15206C3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97D0FED-743F-4F9C-971D-7ACDA0E53D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3EBC-445D-A2E5-4AE15206C3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DA12D87A-0840-4401-9F9A-1FC8F058E8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3EBC-445D-A2E5-4AE15206C3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36B21D7D-0321-4A29-89BC-F5B6D99154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3EBC-445D-A2E5-4AE15206C3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96D869D-43BF-4CD6-BB54-0E3101DA71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3EBC-445D-A2E5-4AE15206C3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4C72B35-CAAE-4DB5-8EC2-C5FAE349EC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3EBC-445D-A2E5-4AE15206C3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28B1FF61-F58D-47C6-90F3-424713B34E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3EBC-445D-A2E5-4AE15206C3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593F091-5F5E-4291-9E01-AF5FE1A04F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3EBC-445D-A2E5-4AE15206C3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2C71FB6B-B725-4430-B922-E00533EA3F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3EBC-445D-A2E5-4AE15206C3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3EBC-445D-A2E5-4AE15206C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'1. Sharpest Triangles'!$DL$5:$DL$35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</c:numCache>
            </c:numRef>
          </c:xVal>
          <c:yVal>
            <c:numRef>
              <c:f>'1. Sharpest Triangles'!$DM$5:$DM$35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'1. Sharpest Triangles'!$DN$5:$DN$35</c15:f>
                <c15:dlblRangeCache>
                  <c:ptCount val="31"/>
                  <c:pt idx="0">
                    <c:v>9</c:v>
                  </c:pt>
                  <c:pt idx="1">
                    <c:v>8</c:v>
                  </c:pt>
                  <c:pt idx="2">
                    <c:v>6</c:v>
                  </c:pt>
                  <c:pt idx="3">
                    <c:v>4</c:v>
                  </c:pt>
                  <c:pt idx="4">
                    <c:v>2</c:v>
                  </c:pt>
                  <c:pt idx="5">
                    <c:v>0</c:v>
                  </c:pt>
                  <c:pt idx="6">
                    <c:v>1</c:v>
                  </c:pt>
                  <c:pt idx="7">
                    <c:v>3</c:v>
                  </c:pt>
                  <c:pt idx="8">
                    <c:v>5</c:v>
                  </c:pt>
                  <c:pt idx="9">
                    <c:v>7</c:v>
                  </c:pt>
                  <c:pt idx="10">
                    <c:v>9</c:v>
                  </c:pt>
                  <c:pt idx="11">
                    <c:v>8</c:v>
                  </c:pt>
                  <c:pt idx="12">
                    <c:v>6</c:v>
                  </c:pt>
                  <c:pt idx="13">
                    <c:v>4</c:v>
                  </c:pt>
                  <c:pt idx="14">
                    <c:v>2</c:v>
                  </c:pt>
                  <c:pt idx="15">
                    <c:v>0</c:v>
                  </c:pt>
                  <c:pt idx="16">
                    <c:v>1</c:v>
                  </c:pt>
                  <c:pt idx="17">
                    <c:v>3</c:v>
                  </c:pt>
                  <c:pt idx="18">
                    <c:v>5</c:v>
                  </c:pt>
                  <c:pt idx="19">
                    <c:v>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EBC-445D-A2E5-4AE15206C3B5}"/>
            </c:ext>
          </c:extLst>
        </c:ser>
        <c:ser>
          <c:idx val="2"/>
          <c:order val="4"/>
          <c:tx>
            <c:strRef>
              <c:f>'1. Sharpest Triangles'!$DC$2</c:f>
              <c:strCache>
                <c:ptCount val="1"/>
                <c:pt idx="0">
                  <c:v>points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'1. Sharpest Triangles'!$DD$5:$DD$35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'1. Sharpest Triangles'!$DE$5:$DE$35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3EBC-445D-A2E5-4AE15206C3B5}"/>
            </c:ext>
          </c:extLst>
        </c:ser>
        <c:ser>
          <c:idx val="4"/>
          <c:order val="5"/>
          <c:tx>
            <c:strRef>
              <c:f>'1. Sharpest Triangles'!$DG$4</c:f>
              <c:strCache>
                <c:ptCount val="1"/>
                <c:pt idx="0">
                  <c:v>label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2C1750B-C224-410E-91EC-EF5A1EEE6E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3EBC-445D-A2E5-4AE15206C3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BBBA753-4D54-44C7-922C-15EA40E443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3EBC-445D-A2E5-4AE15206C3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0B2D2D-A204-4A46-9E4D-DC8C4B9EF8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3EBC-445D-A2E5-4AE15206C3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68C5B6D-03D6-4CCF-A9DF-681FD6F4765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3EBC-445D-A2E5-4AE15206C3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0CAC27A-13D9-489A-A58A-FDFD6D0642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3EBC-445D-A2E5-4AE15206C3B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007BFBF-8582-4EF0-94F1-20A286944D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3EBC-445D-A2E5-4AE15206C3B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F590A00-013C-471C-9ACF-C2F547DB81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3EBC-445D-A2E5-4AE15206C3B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1CB3C4-FABB-4D7A-A953-A9E3D97F07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3EBC-445D-A2E5-4AE15206C3B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DEB1931-3F66-4BC7-80DE-3D700895E2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3EBC-445D-A2E5-4AE15206C3B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F0459EE-7154-401A-99F7-E18FD0758C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3EBC-445D-A2E5-4AE15206C3B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81F9D9C-D0CB-44C8-B953-62CFAA763B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3EBC-445D-A2E5-4AE15206C3B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B254C56-A281-4CDB-84F7-C73DCE8BE3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3EBC-445D-A2E5-4AE15206C3B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04F9439-ABB0-4C0F-90F6-DFD8E811F8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3EBC-445D-A2E5-4AE15206C3B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7BAF46C-AF64-44D6-AA3A-7E777A07D1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3EBC-445D-A2E5-4AE15206C3B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820331A-FCA4-428A-A825-C5BE81ED7B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3EBC-445D-A2E5-4AE15206C3B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7720AD1-9E97-4163-9130-A57E8F9ADC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3EBC-445D-A2E5-4AE15206C3B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BF05894-8CDB-49BA-9C56-EE8EB2E4D1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3EBC-445D-A2E5-4AE15206C3B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6D87DFA-A9BA-44BD-8646-4DB5BB274C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3EBC-445D-A2E5-4AE15206C3B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0B3E67D-B1F9-4974-B99E-842C2AB549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3EBC-445D-A2E5-4AE15206C3B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C36F5B5-62E3-4607-960C-A60DB8B227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3EBC-445D-A2E5-4AE15206C3B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31CAE5D-5889-4EA7-83BD-05331E1685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3EBC-445D-A2E5-4AE15206C3B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89FA068-8D4F-44DC-8C1C-94D95FF677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3EBC-445D-A2E5-4AE15206C3B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DDA3E286-3203-4D49-B47C-20085BFEFF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3EBC-445D-A2E5-4AE15206C3B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11706F7-2FA5-4928-BA47-B332588439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3EBC-445D-A2E5-4AE15206C3B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5E95062-506F-44C9-B455-B0498230E7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3EBC-445D-A2E5-4AE15206C3B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869223B-798D-4026-9D58-E4D40F4099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3EBC-445D-A2E5-4AE15206C3B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682FA27-093C-45B4-904C-C1E3BB809A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3EBC-445D-A2E5-4AE15206C3B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A58156A-A0C1-4B36-AC3C-DEE893697D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3EBC-445D-A2E5-4AE15206C3B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29C1B09-D74E-48C3-9094-65CDC1D272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3EBC-445D-A2E5-4AE15206C3B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A461C9C-7800-4399-92BA-06995FB3B8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3EBC-445D-A2E5-4AE15206C3B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F242C43B-6796-4117-B115-89971FD34A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3EBC-445D-A2E5-4AE15206C3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'1. Sharpest Triangles'!$DH$5:$DH$35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'1. Sharpest Triangles'!$DI$5:$DI$35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'1. Sharpest Triangles'!$DG$5:$DG$35</c15:f>
                <c15:dlblRangeCache>
                  <c:ptCount val="31"/>
                  <c:pt idx="0">
                    <c:v>0 &amp; 20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3EBC-445D-A2E5-4AE15206C3B5}"/>
            </c:ext>
          </c:extLst>
        </c:ser>
        <c:ser>
          <c:idx val="6"/>
          <c:order val="6"/>
          <c:tx>
            <c:strRef>
              <c:f>'1. Sharpest Triangles'!$DT$4</c:f>
              <c:strCache>
                <c:ptCount val="1"/>
                <c:pt idx="0">
                  <c:v>Largest Triangle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'1. Sharpest Triangles'!$DU$5:$DU$12</c:f>
              <c:numCache>
                <c:formatCode>General</c:formatCode>
                <c:ptCount val="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</c:numCache>
            </c:numRef>
          </c:xVal>
          <c:yVal>
            <c:numRef>
              <c:f>'1. Sharpest Triangles'!$DV$5:$DV$12</c:f>
              <c:numCache>
                <c:formatCode>General</c:formatCode>
                <c:ptCount val="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32-4668-9F71-8B8C46944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69464"/>
        <c:axId val="646569136"/>
      </c:scatterChart>
      <c:valAx>
        <c:axId val="646569464"/>
        <c:scaling>
          <c:orientation val="minMax"/>
          <c:max val="1.1500000000000001"/>
          <c:min val="-1.15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136"/>
        <c:crosses val="autoZero"/>
        <c:crossBetween val="midCat"/>
      </c:valAx>
      <c:valAx>
        <c:axId val="646569136"/>
        <c:scaling>
          <c:orientation val="minMax"/>
          <c:max val="1.1500000000000001"/>
          <c:min val="-1.15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46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15" fmlaLink="n" inc="2" max="30" min="4" page="10" val="20"/>
</file>

<file path=xl/ctrlProps/ctrlProp10.xml><?xml version="1.0" encoding="utf-8"?>
<formControlPr xmlns="http://schemas.microsoft.com/office/spreadsheetml/2009/9/main" objectType="CheckBox" fmlaLink="BV7" lockText="1" noThreeD="1"/>
</file>

<file path=xl/ctrlProps/ctrlProp11.xml><?xml version="1.0" encoding="utf-8"?>
<formControlPr xmlns="http://schemas.microsoft.com/office/spreadsheetml/2009/9/main" objectType="CheckBox" fmlaLink="BV8" lockText="1" noThreeD="1"/>
</file>

<file path=xl/ctrlProps/ctrlProp12.xml><?xml version="1.0" encoding="utf-8"?>
<formControlPr xmlns="http://schemas.microsoft.com/office/spreadsheetml/2009/9/main" objectType="CheckBox" fmlaLink="BV9" lockText="1" noThreeD="1"/>
</file>

<file path=xl/ctrlProps/ctrlProp13.xml><?xml version="1.0" encoding="utf-8"?>
<formControlPr xmlns="http://schemas.microsoft.com/office/spreadsheetml/2009/9/main" objectType="CheckBox" fmlaLink="BV10" lockText="1" noThreeD="1"/>
</file>

<file path=xl/ctrlProps/ctrlProp14.xml><?xml version="1.0" encoding="utf-8"?>
<formControlPr xmlns="http://schemas.microsoft.com/office/spreadsheetml/2009/9/main" objectType="CheckBox" fmlaLink="BV11" lockText="1" noThreeD="1"/>
</file>

<file path=xl/ctrlProps/ctrlProp15.xml><?xml version="1.0" encoding="utf-8"?>
<formControlPr xmlns="http://schemas.microsoft.com/office/spreadsheetml/2009/9/main" objectType="CheckBox" fmlaLink="BV12" lockText="1" noThreeD="1"/>
</file>

<file path=xl/ctrlProps/ctrlProp16.xml><?xml version="1.0" encoding="utf-8"?>
<formControlPr xmlns="http://schemas.microsoft.com/office/spreadsheetml/2009/9/main" objectType="CheckBox" fmlaLink="BV13" lockText="1" noThreeD="1"/>
</file>

<file path=xl/ctrlProps/ctrlProp17.xml><?xml version="1.0" encoding="utf-8"?>
<formControlPr xmlns="http://schemas.microsoft.com/office/spreadsheetml/2009/9/main" objectType="CheckBox" fmlaLink="BV14" lockText="1" noThreeD="1"/>
</file>

<file path=xl/ctrlProps/ctrlProp18.xml><?xml version="1.0" encoding="utf-8"?>
<formControlPr xmlns="http://schemas.microsoft.com/office/spreadsheetml/2009/9/main" objectType="CheckBox" fmlaLink="BV15" lockText="1" noThreeD="1"/>
</file>

<file path=xl/ctrlProps/ctrlProp19.xml><?xml version="1.0" encoding="utf-8"?>
<formControlPr xmlns="http://schemas.microsoft.com/office/spreadsheetml/2009/9/main" objectType="CheckBox" fmlaLink="BV16" lockText="1" noThreeD="1"/>
</file>

<file path=xl/ctrlProps/ctrlProp2.xml><?xml version="1.0" encoding="utf-8"?>
<formControlPr xmlns="http://schemas.microsoft.com/office/spreadsheetml/2009/9/main" objectType="CheckBox" fmlaLink="$DP$3" lockText="1" noThreeD="1"/>
</file>

<file path=xl/ctrlProps/ctrlProp20.xml><?xml version="1.0" encoding="utf-8"?>
<formControlPr xmlns="http://schemas.microsoft.com/office/spreadsheetml/2009/9/main" objectType="CheckBox" fmlaLink="BV17" lockText="1" noThreeD="1"/>
</file>

<file path=xl/ctrlProps/ctrlProp21.xml><?xml version="1.0" encoding="utf-8"?>
<formControlPr xmlns="http://schemas.microsoft.com/office/spreadsheetml/2009/9/main" objectType="CheckBox" fmlaLink="BV18" lockText="1" noThreeD="1"/>
</file>

<file path=xl/ctrlProps/ctrlProp22.xml><?xml version="1.0" encoding="utf-8"?>
<formControlPr xmlns="http://schemas.microsoft.com/office/spreadsheetml/2009/9/main" objectType="CheckBox" fmlaLink="BV19" lockText="1" noThreeD="1"/>
</file>

<file path=xl/ctrlProps/ctrlProp23.xml><?xml version="1.0" encoding="utf-8"?>
<formControlPr xmlns="http://schemas.microsoft.com/office/spreadsheetml/2009/9/main" objectType="CheckBox" fmlaLink="BV20" lockText="1" noThreeD="1"/>
</file>

<file path=xl/ctrlProps/ctrlProp24.xml><?xml version="1.0" encoding="utf-8"?>
<formControlPr xmlns="http://schemas.microsoft.com/office/spreadsheetml/2009/9/main" objectType="CheckBox" fmlaLink="BV21" lockText="1" noThreeD="1"/>
</file>

<file path=xl/ctrlProps/ctrlProp25.xml><?xml version="1.0" encoding="utf-8"?>
<formControlPr xmlns="http://schemas.microsoft.com/office/spreadsheetml/2009/9/main" objectType="CheckBox" fmlaLink="BV22" lockText="1" noThreeD="1"/>
</file>

<file path=xl/ctrlProps/ctrlProp26.xml><?xml version="1.0" encoding="utf-8"?>
<formControlPr xmlns="http://schemas.microsoft.com/office/spreadsheetml/2009/9/main" objectType="CheckBox" fmlaLink="BV23" lockText="1" noThreeD="1"/>
</file>

<file path=xl/ctrlProps/ctrlProp27.xml><?xml version="1.0" encoding="utf-8"?>
<formControlPr xmlns="http://schemas.microsoft.com/office/spreadsheetml/2009/9/main" objectType="CheckBox" fmlaLink="BV24" lockText="1" noThreeD="1"/>
</file>

<file path=xl/ctrlProps/ctrlProp28.xml><?xml version="1.0" encoding="utf-8"?>
<formControlPr xmlns="http://schemas.microsoft.com/office/spreadsheetml/2009/9/main" objectType="CheckBox" fmlaLink="BV25" lockText="1" noThreeD="1"/>
</file>

<file path=xl/ctrlProps/ctrlProp29.xml><?xml version="1.0" encoding="utf-8"?>
<formControlPr xmlns="http://schemas.microsoft.com/office/spreadsheetml/2009/9/main" objectType="CheckBox" fmlaLink="BV26" lockText="1" noThreeD="1"/>
</file>

<file path=xl/ctrlProps/ctrlProp3.xml><?xml version="1.0" encoding="utf-8"?>
<formControlPr xmlns="http://schemas.microsoft.com/office/spreadsheetml/2009/9/main" objectType="CheckBox" fmlaLink="$DG$3" lockText="1" noThreeD="1"/>
</file>

<file path=xl/ctrlProps/ctrlProp30.xml><?xml version="1.0" encoding="utf-8"?>
<formControlPr xmlns="http://schemas.microsoft.com/office/spreadsheetml/2009/9/main" objectType="CheckBox" fmlaLink="BV27" lockText="1" noThreeD="1"/>
</file>

<file path=xl/ctrlProps/ctrlProp31.xml><?xml version="1.0" encoding="utf-8"?>
<formControlPr xmlns="http://schemas.microsoft.com/office/spreadsheetml/2009/9/main" objectType="CheckBox" fmlaLink="BV28" lockText="1" noThreeD="1"/>
</file>

<file path=xl/ctrlProps/ctrlProp32.xml><?xml version="1.0" encoding="utf-8"?>
<formControlPr xmlns="http://schemas.microsoft.com/office/spreadsheetml/2009/9/main" objectType="CheckBox" fmlaLink="BV31" lockText="1" noThreeD="1"/>
</file>

<file path=xl/ctrlProps/ctrlProp33.xml><?xml version="1.0" encoding="utf-8"?>
<formControlPr xmlns="http://schemas.microsoft.com/office/spreadsheetml/2009/9/main" objectType="CheckBox" fmlaLink="A28" lockText="1" noThreeD="1"/>
</file>

<file path=xl/ctrlProps/ctrlProp34.xml><?xml version="1.0" encoding="utf-8"?>
<formControlPr xmlns="http://schemas.microsoft.com/office/spreadsheetml/2009/9/main" objectType="CheckBox" fmlaLink="A29" lockText="1" noThreeD="1"/>
</file>

<file path=xl/ctrlProps/ctrlProp35.xml><?xml version="1.0" encoding="utf-8"?>
<formControlPr xmlns="http://schemas.microsoft.com/office/spreadsheetml/2009/9/main" objectType="CheckBox" fmlaLink="A31" lockText="1" noThreeD="1"/>
</file>

<file path=xl/ctrlProps/ctrlProp36.xml><?xml version="1.0" encoding="utf-8"?>
<formControlPr xmlns="http://schemas.microsoft.com/office/spreadsheetml/2009/9/main" objectType="CheckBox" fmlaLink="BV29" lockText="1" noThreeD="1"/>
</file>

<file path=xl/ctrlProps/ctrlProp37.xml><?xml version="1.0" encoding="utf-8"?>
<formControlPr xmlns="http://schemas.microsoft.com/office/spreadsheetml/2009/9/main" objectType="CheckBox" fmlaLink="D35" lockText="1" noThreeD="1"/>
</file>

<file path=xl/ctrlProps/ctrlProp38.xml><?xml version="1.0" encoding="utf-8"?>
<formControlPr xmlns="http://schemas.microsoft.com/office/spreadsheetml/2009/9/main" objectType="CheckBox" fmlaLink="D36" lockText="1" noThreeD="1"/>
</file>

<file path=xl/ctrlProps/ctrlProp39.xml><?xml version="1.0" encoding="utf-8"?>
<formControlPr xmlns="http://schemas.microsoft.com/office/spreadsheetml/2009/9/main" objectType="CheckBox" fmlaLink="D37" lockText="1" noThreeD="1"/>
</file>

<file path=xl/ctrlProps/ctrlProp4.xml><?xml version="1.0" encoding="utf-8"?>
<formControlPr xmlns="http://schemas.microsoft.com/office/spreadsheetml/2009/9/main" objectType="CheckBox" checked="Checked" fmlaLink="$CY$3" lockText="1" noThreeD="1"/>
</file>

<file path=xl/ctrlProps/ctrlProp40.xml><?xml version="1.0" encoding="utf-8"?>
<formControlPr xmlns="http://schemas.microsoft.com/office/spreadsheetml/2009/9/main" objectType="CheckBox" fmlaLink="AM37" lockText="1" noThreeD="1"/>
</file>

<file path=xl/ctrlProps/ctrlProp41.xml><?xml version="1.0" encoding="utf-8"?>
<formControlPr xmlns="http://schemas.microsoft.com/office/spreadsheetml/2009/9/main" objectType="Spin" dx="15" fmlaLink="$U$7" max="15" min="1" page="10" val="15"/>
</file>

<file path=xl/ctrlProps/ctrlProp42.xml><?xml version="1.0" encoding="utf-8"?>
<formControlPr xmlns="http://schemas.microsoft.com/office/spreadsheetml/2009/9/main" objectType="CheckBox" fmlaLink="AA4" lockText="1" noThreeD="1"/>
</file>

<file path=xl/ctrlProps/ctrlProp43.xml><?xml version="1.0" encoding="utf-8"?>
<formControlPr xmlns="http://schemas.microsoft.com/office/spreadsheetml/2009/9/main" objectType="CheckBox" fmlaLink="Q6" lockText="1" noThreeD="1"/>
</file>

<file path=xl/ctrlProps/ctrlProp44.xml><?xml version="1.0" encoding="utf-8"?>
<formControlPr xmlns="http://schemas.microsoft.com/office/spreadsheetml/2009/9/main" objectType="CheckBox" fmlaLink="D39" lockText="1" noThreeD="1"/>
</file>

<file path=xl/ctrlProps/ctrlProp45.xml><?xml version="1.0" encoding="utf-8"?>
<formControlPr xmlns="http://schemas.microsoft.com/office/spreadsheetml/2009/9/main" objectType="CheckBox" fmlaLink="D40" lockText="1" noThreeD="1"/>
</file>

<file path=xl/ctrlProps/ctrlProp46.xml><?xml version="1.0" encoding="utf-8"?>
<formControlPr xmlns="http://schemas.microsoft.com/office/spreadsheetml/2009/9/main" objectType="CheckBox" fmlaLink="D38" lockText="1" noThreeD="1"/>
</file>

<file path=xl/ctrlProps/ctrlProp47.xml><?xml version="1.0" encoding="utf-8"?>
<formControlPr xmlns="http://schemas.microsoft.com/office/spreadsheetml/2009/9/main" objectType="CheckBox" fmlaLink="D44" lockText="1" noThreeD="1"/>
</file>

<file path=xl/ctrlProps/ctrlProp48.xml><?xml version="1.0" encoding="utf-8"?>
<formControlPr xmlns="http://schemas.microsoft.com/office/spreadsheetml/2009/9/main" objectType="CheckBox" fmlaLink="D45" lockText="1" noThreeD="1"/>
</file>

<file path=xl/ctrlProps/ctrlProp5.xml><?xml version="1.0" encoding="utf-8"?>
<formControlPr xmlns="http://schemas.microsoft.com/office/spreadsheetml/2009/9/main" objectType="CheckBox" fmlaLink="$DN$3" lockText="1" noThreeD="1"/>
</file>

<file path=xl/ctrlProps/ctrlProp6.xml><?xml version="1.0" encoding="utf-8"?>
<formControlPr xmlns="http://schemas.microsoft.com/office/spreadsheetml/2009/9/main" objectType="CheckBox" fmlaLink="$DC$3" lockText="1" noThreeD="1"/>
</file>

<file path=xl/ctrlProps/ctrlProp7.xml><?xml version="1.0" encoding="utf-8"?>
<formControlPr xmlns="http://schemas.microsoft.com/office/spreadsheetml/2009/9/main" objectType="CheckBox" fmlaLink="$CU$3" lockText="1" noThreeD="1"/>
</file>

<file path=xl/ctrlProps/ctrlProp8.xml><?xml version="1.0" encoding="utf-8"?>
<formControlPr xmlns="http://schemas.microsoft.com/office/spreadsheetml/2009/9/main" objectType="CheckBox" fmlaLink="$DT$3" lockText="1" noThreeD="1"/>
</file>

<file path=xl/ctrlProps/ctrlProp9.xml><?xml version="1.0" encoding="utf-8"?>
<formControlPr xmlns="http://schemas.microsoft.com/office/spreadsheetml/2009/9/main" objectType="CheckBox" checked="Checked" fmlaLink="$DT$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5</xdr:row>
      <xdr:rowOff>42332</xdr:rowOff>
    </xdr:from>
    <xdr:to>
      <xdr:col>10</xdr:col>
      <xdr:colOff>613832</xdr:colOff>
      <xdr:row>28</xdr:row>
      <xdr:rowOff>211666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371475</xdr:colOff>
          <xdr:row>1</xdr:row>
          <xdr:rowOff>38100</xdr:rowOff>
        </xdr:from>
        <xdr:to>
          <xdr:col>12</xdr:col>
          <xdr:colOff>142875</xdr:colOff>
          <xdr:row>3</xdr:row>
          <xdr:rowOff>180975</xdr:rowOff>
        </xdr:to>
        <xdr:sp macro="" textlink="">
          <xdr:nvSpPr>
            <xdr:cNvPr id="1402" name="Spinner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</xdr:row>
          <xdr:rowOff>9525</xdr:rowOff>
        </xdr:from>
        <xdr:to>
          <xdr:col>1</xdr:col>
          <xdr:colOff>38100</xdr:colOff>
          <xdr:row>2</xdr:row>
          <xdr:rowOff>200025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2</xdr:row>
          <xdr:rowOff>19050</xdr:rowOff>
        </xdr:from>
        <xdr:to>
          <xdr:col>2</xdr:col>
          <xdr:colOff>76200</xdr:colOff>
          <xdr:row>2</xdr:row>
          <xdr:rowOff>209550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2</xdr:row>
          <xdr:rowOff>9525</xdr:rowOff>
        </xdr:from>
        <xdr:to>
          <xdr:col>8</xdr:col>
          <xdr:colOff>561975</xdr:colOff>
          <xdr:row>2</xdr:row>
          <xdr:rowOff>190500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3</xdr:row>
          <xdr:rowOff>9525</xdr:rowOff>
        </xdr:from>
        <xdr:to>
          <xdr:col>8</xdr:col>
          <xdr:colOff>561975</xdr:colOff>
          <xdr:row>3</xdr:row>
          <xdr:rowOff>200025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466725</xdr:colOff>
          <xdr:row>1</xdr:row>
          <xdr:rowOff>28575</xdr:rowOff>
        </xdr:from>
        <xdr:to>
          <xdr:col>2</xdr:col>
          <xdr:colOff>76200</xdr:colOff>
          <xdr:row>1</xdr:row>
          <xdr:rowOff>209550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3</xdr:row>
          <xdr:rowOff>9525</xdr:rowOff>
        </xdr:from>
        <xdr:to>
          <xdr:col>1</xdr:col>
          <xdr:colOff>38100</xdr:colOff>
          <xdr:row>3</xdr:row>
          <xdr:rowOff>200025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352425</xdr:colOff>
          <xdr:row>1</xdr:row>
          <xdr:rowOff>19050</xdr:rowOff>
        </xdr:from>
        <xdr:to>
          <xdr:col>8</xdr:col>
          <xdr:colOff>561975</xdr:colOff>
          <xdr:row>1</xdr:row>
          <xdr:rowOff>200025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1</xdr:row>
          <xdr:rowOff>28575</xdr:rowOff>
        </xdr:from>
        <xdr:to>
          <xdr:col>22</xdr:col>
          <xdr:colOff>247650</xdr:colOff>
          <xdr:row>2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6</xdr:row>
          <xdr:rowOff>19050</xdr:rowOff>
        </xdr:from>
        <xdr:to>
          <xdr:col>73</xdr:col>
          <xdr:colOff>266700</xdr:colOff>
          <xdr:row>6</xdr:row>
          <xdr:rowOff>238125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7</xdr:row>
          <xdr:rowOff>9525</xdr:rowOff>
        </xdr:from>
        <xdr:to>
          <xdr:col>73</xdr:col>
          <xdr:colOff>266700</xdr:colOff>
          <xdr:row>7</xdr:row>
          <xdr:rowOff>228600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8</xdr:row>
          <xdr:rowOff>9525</xdr:rowOff>
        </xdr:from>
        <xdr:to>
          <xdr:col>73</xdr:col>
          <xdr:colOff>266700</xdr:colOff>
          <xdr:row>8</xdr:row>
          <xdr:rowOff>228600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9</xdr:row>
          <xdr:rowOff>9525</xdr:rowOff>
        </xdr:from>
        <xdr:to>
          <xdr:col>73</xdr:col>
          <xdr:colOff>266700</xdr:colOff>
          <xdr:row>9</xdr:row>
          <xdr:rowOff>228600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10</xdr:row>
          <xdr:rowOff>9525</xdr:rowOff>
        </xdr:from>
        <xdr:to>
          <xdr:col>73</xdr:col>
          <xdr:colOff>266700</xdr:colOff>
          <xdr:row>10</xdr:row>
          <xdr:rowOff>228600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11</xdr:row>
          <xdr:rowOff>9525</xdr:rowOff>
        </xdr:from>
        <xdr:to>
          <xdr:col>73</xdr:col>
          <xdr:colOff>266700</xdr:colOff>
          <xdr:row>11</xdr:row>
          <xdr:rowOff>228600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12</xdr:row>
          <xdr:rowOff>9525</xdr:rowOff>
        </xdr:from>
        <xdr:to>
          <xdr:col>73</xdr:col>
          <xdr:colOff>266700</xdr:colOff>
          <xdr:row>12</xdr:row>
          <xdr:rowOff>228600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13</xdr:row>
          <xdr:rowOff>9525</xdr:rowOff>
        </xdr:from>
        <xdr:to>
          <xdr:col>73</xdr:col>
          <xdr:colOff>266700</xdr:colOff>
          <xdr:row>13</xdr:row>
          <xdr:rowOff>228600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14</xdr:row>
          <xdr:rowOff>9525</xdr:rowOff>
        </xdr:from>
        <xdr:to>
          <xdr:col>73</xdr:col>
          <xdr:colOff>266700</xdr:colOff>
          <xdr:row>14</xdr:row>
          <xdr:rowOff>228600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15</xdr:row>
          <xdr:rowOff>9525</xdr:rowOff>
        </xdr:from>
        <xdr:to>
          <xdr:col>73</xdr:col>
          <xdr:colOff>266700</xdr:colOff>
          <xdr:row>15</xdr:row>
          <xdr:rowOff>228600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16</xdr:row>
          <xdr:rowOff>9525</xdr:rowOff>
        </xdr:from>
        <xdr:to>
          <xdr:col>73</xdr:col>
          <xdr:colOff>266700</xdr:colOff>
          <xdr:row>16</xdr:row>
          <xdr:rowOff>228600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17</xdr:row>
          <xdr:rowOff>9525</xdr:rowOff>
        </xdr:from>
        <xdr:to>
          <xdr:col>73</xdr:col>
          <xdr:colOff>266700</xdr:colOff>
          <xdr:row>17</xdr:row>
          <xdr:rowOff>228600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18</xdr:row>
          <xdr:rowOff>9525</xdr:rowOff>
        </xdr:from>
        <xdr:to>
          <xdr:col>73</xdr:col>
          <xdr:colOff>266700</xdr:colOff>
          <xdr:row>18</xdr:row>
          <xdr:rowOff>228600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19</xdr:row>
          <xdr:rowOff>9525</xdr:rowOff>
        </xdr:from>
        <xdr:to>
          <xdr:col>73</xdr:col>
          <xdr:colOff>266700</xdr:colOff>
          <xdr:row>19</xdr:row>
          <xdr:rowOff>228600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20</xdr:row>
          <xdr:rowOff>9525</xdr:rowOff>
        </xdr:from>
        <xdr:to>
          <xdr:col>73</xdr:col>
          <xdr:colOff>266700</xdr:colOff>
          <xdr:row>20</xdr:row>
          <xdr:rowOff>228600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21</xdr:row>
          <xdr:rowOff>9525</xdr:rowOff>
        </xdr:from>
        <xdr:to>
          <xdr:col>73</xdr:col>
          <xdr:colOff>266700</xdr:colOff>
          <xdr:row>21</xdr:row>
          <xdr:rowOff>228600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22</xdr:row>
          <xdr:rowOff>9525</xdr:rowOff>
        </xdr:from>
        <xdr:to>
          <xdr:col>73</xdr:col>
          <xdr:colOff>266700</xdr:colOff>
          <xdr:row>22</xdr:row>
          <xdr:rowOff>228600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23</xdr:row>
          <xdr:rowOff>9525</xdr:rowOff>
        </xdr:from>
        <xdr:to>
          <xdr:col>73</xdr:col>
          <xdr:colOff>266700</xdr:colOff>
          <xdr:row>23</xdr:row>
          <xdr:rowOff>228600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24</xdr:row>
          <xdr:rowOff>9525</xdr:rowOff>
        </xdr:from>
        <xdr:to>
          <xdr:col>73</xdr:col>
          <xdr:colOff>266700</xdr:colOff>
          <xdr:row>24</xdr:row>
          <xdr:rowOff>228600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25</xdr:row>
          <xdr:rowOff>9525</xdr:rowOff>
        </xdr:from>
        <xdr:to>
          <xdr:col>73</xdr:col>
          <xdr:colOff>266700</xdr:colOff>
          <xdr:row>25</xdr:row>
          <xdr:rowOff>228600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26</xdr:row>
          <xdr:rowOff>9525</xdr:rowOff>
        </xdr:from>
        <xdr:to>
          <xdr:col>73</xdr:col>
          <xdr:colOff>266700</xdr:colOff>
          <xdr:row>26</xdr:row>
          <xdr:rowOff>228600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27</xdr:row>
          <xdr:rowOff>9525</xdr:rowOff>
        </xdr:from>
        <xdr:to>
          <xdr:col>73</xdr:col>
          <xdr:colOff>266700</xdr:colOff>
          <xdr:row>27</xdr:row>
          <xdr:rowOff>228600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29</xdr:row>
          <xdr:rowOff>19050</xdr:rowOff>
        </xdr:from>
        <xdr:to>
          <xdr:col>73</xdr:col>
          <xdr:colOff>266700</xdr:colOff>
          <xdr:row>30</xdr:row>
          <xdr:rowOff>209550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31</xdr:row>
          <xdr:rowOff>28575</xdr:rowOff>
        </xdr:from>
        <xdr:to>
          <xdr:col>73</xdr:col>
          <xdr:colOff>266700</xdr:colOff>
          <xdr:row>31</xdr:row>
          <xdr:rowOff>209550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32</xdr:row>
          <xdr:rowOff>28575</xdr:rowOff>
        </xdr:from>
        <xdr:to>
          <xdr:col>73</xdr:col>
          <xdr:colOff>266700</xdr:colOff>
          <xdr:row>32</xdr:row>
          <xdr:rowOff>209550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33</xdr:row>
          <xdr:rowOff>19050</xdr:rowOff>
        </xdr:from>
        <xdr:to>
          <xdr:col>73</xdr:col>
          <xdr:colOff>266700</xdr:colOff>
          <xdr:row>33</xdr:row>
          <xdr:rowOff>200025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28575</xdr:colOff>
          <xdr:row>28</xdr:row>
          <xdr:rowOff>9525</xdr:rowOff>
        </xdr:from>
        <xdr:to>
          <xdr:col>73</xdr:col>
          <xdr:colOff>266700</xdr:colOff>
          <xdr:row>28</xdr:row>
          <xdr:rowOff>228600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5</xdr:row>
          <xdr:rowOff>76200</xdr:rowOff>
        </xdr:from>
        <xdr:to>
          <xdr:col>24</xdr:col>
          <xdr:colOff>133350</xdr:colOff>
          <xdr:row>8</xdr:row>
          <xdr:rowOff>104775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3</xdr:row>
          <xdr:rowOff>0</xdr:rowOff>
        </xdr:from>
        <xdr:to>
          <xdr:col>27</xdr:col>
          <xdr:colOff>28575</xdr:colOff>
          <xdr:row>3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5</xdr:row>
          <xdr:rowOff>19050</xdr:rowOff>
        </xdr:from>
        <xdr:to>
          <xdr:col>16</xdr:col>
          <xdr:colOff>190500</xdr:colOff>
          <xdr:row>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34</xdr:row>
          <xdr:rowOff>66675</xdr:rowOff>
        </xdr:from>
        <xdr:to>
          <xdr:col>3</xdr:col>
          <xdr:colOff>180975</xdr:colOff>
          <xdr:row>34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35</xdr:row>
          <xdr:rowOff>28575</xdr:rowOff>
        </xdr:from>
        <xdr:to>
          <xdr:col>3</xdr:col>
          <xdr:colOff>180975</xdr:colOff>
          <xdr:row>35</xdr:row>
          <xdr:rowOff>209550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36</xdr:row>
          <xdr:rowOff>28575</xdr:rowOff>
        </xdr:from>
        <xdr:to>
          <xdr:col>3</xdr:col>
          <xdr:colOff>180975</xdr:colOff>
          <xdr:row>36</xdr:row>
          <xdr:rowOff>209550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36</xdr:row>
          <xdr:rowOff>28575</xdr:rowOff>
        </xdr:from>
        <xdr:to>
          <xdr:col>39</xdr:col>
          <xdr:colOff>9525</xdr:colOff>
          <xdr:row>36</xdr:row>
          <xdr:rowOff>209550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38</xdr:row>
          <xdr:rowOff>28575</xdr:rowOff>
        </xdr:from>
        <xdr:to>
          <xdr:col>3</xdr:col>
          <xdr:colOff>180975</xdr:colOff>
          <xdr:row>38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39</xdr:row>
          <xdr:rowOff>28575</xdr:rowOff>
        </xdr:from>
        <xdr:to>
          <xdr:col>3</xdr:col>
          <xdr:colOff>180975</xdr:colOff>
          <xdr:row>39</xdr:row>
          <xdr:rowOff>209550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37</xdr:row>
          <xdr:rowOff>38100</xdr:rowOff>
        </xdr:from>
        <xdr:to>
          <xdr:col>3</xdr:col>
          <xdr:colOff>180975</xdr:colOff>
          <xdr:row>37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43</xdr:row>
          <xdr:rowOff>38100</xdr:rowOff>
        </xdr:from>
        <xdr:to>
          <xdr:col>3</xdr:col>
          <xdr:colOff>180975</xdr:colOff>
          <xdr:row>43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44</xdr:row>
          <xdr:rowOff>47625</xdr:rowOff>
        </xdr:from>
        <xdr:to>
          <xdr:col>3</xdr:col>
          <xdr:colOff>180975</xdr:colOff>
          <xdr:row>44</xdr:row>
          <xdr:rowOff>228600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E0F6-6C43-46A4-8EFD-8A696326E0FA}">
  <dimension ref="A1:DW205"/>
  <sheetViews>
    <sheetView showGridLines="0" tabSelected="1" zoomScaleNormal="100" workbookViewId="0">
      <selection activeCell="N5" sqref="N5:S6"/>
    </sheetView>
  </sheetViews>
  <sheetFormatPr defaultRowHeight="15" x14ac:dyDescent="0.25"/>
  <cols>
    <col min="1" max="1" width="3.5703125" style="6" customWidth="1"/>
    <col min="2" max="6" width="9" style="6" customWidth="1"/>
    <col min="7" max="9" width="9.140625" style="6"/>
    <col min="10" max="10" width="6.28515625" style="6" customWidth="1"/>
    <col min="11" max="11" width="11.140625" style="6" customWidth="1"/>
    <col min="12" max="12" width="0.42578125" style="6" customWidth="1"/>
    <col min="13" max="14" width="3.7109375" style="6" customWidth="1"/>
    <col min="15" max="15" width="4.42578125" style="4" customWidth="1"/>
    <col min="16" max="16" width="0.140625" style="4" customWidth="1"/>
    <col min="17" max="17" width="0.42578125" style="4" customWidth="1"/>
    <col min="18" max="18" width="8.5703125" style="4" customWidth="1"/>
    <col min="19" max="19" width="10.7109375" style="4" customWidth="1"/>
    <col min="20" max="20" width="13.140625" style="4" customWidth="1"/>
    <col min="21" max="21" width="6.7109375" style="4" customWidth="1"/>
    <col min="22" max="22" width="10.140625" style="4" customWidth="1"/>
    <col min="23" max="23" width="5.140625" style="4" customWidth="1"/>
    <col min="24" max="24" width="9" style="4" customWidth="1"/>
    <col min="25" max="33" width="8.7109375" style="4" customWidth="1"/>
    <col min="34" max="66" width="8.7109375" style="157" customWidth="1"/>
    <col min="67" max="74" width="8.7109375" style="4" customWidth="1"/>
    <col min="75" max="93" width="8.7109375" style="157" customWidth="1"/>
    <col min="94" max="115" width="8.7109375" style="5" customWidth="1"/>
    <col min="116" max="117" width="12.7109375" style="5" bestFit="1" customWidth="1"/>
    <col min="118" max="118" width="9.28515625" style="5" bestFit="1" customWidth="1"/>
    <col min="119" max="119" width="9.140625" style="5"/>
    <col min="120" max="120" width="9.28515625" style="5" bestFit="1" customWidth="1"/>
    <col min="121" max="121" width="13.140625" style="5" bestFit="1" customWidth="1"/>
    <col min="122" max="122" width="9.28515625" style="5" bestFit="1" customWidth="1"/>
    <col min="123" max="123" width="9.140625" style="5"/>
    <col min="124" max="124" width="9.28515625" style="5" bestFit="1" customWidth="1"/>
    <col min="125" max="125" width="13" style="5" bestFit="1" customWidth="1"/>
    <col min="126" max="126" width="9.140625" style="5"/>
    <col min="127" max="127" width="9.140625" style="157"/>
    <col min="128" max="16384" width="9.140625" style="6"/>
  </cols>
  <sheetData>
    <row r="1" spans="1:126" ht="27" customHeight="1" x14ac:dyDescent="0.25">
      <c r="A1" s="108" t="s">
        <v>158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75" t="s">
        <v>116</v>
      </c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67"/>
      <c r="AC1" s="67"/>
      <c r="AD1" s="2"/>
      <c r="AE1" s="2"/>
      <c r="AF1" s="2"/>
      <c r="AG1" s="69" t="s">
        <v>103</v>
      </c>
      <c r="BS1" s="157"/>
      <c r="BT1" s="173"/>
      <c r="BU1" s="157"/>
      <c r="BV1" s="157"/>
      <c r="BW1" s="164"/>
      <c r="BX1" s="164"/>
      <c r="BY1" s="164"/>
      <c r="BZ1" s="164"/>
      <c r="CA1" s="164"/>
      <c r="CB1" s="164"/>
      <c r="CC1" s="164"/>
      <c r="CD1" s="158"/>
      <c r="CE1" s="158"/>
      <c r="CF1" s="158"/>
      <c r="CG1" s="158"/>
      <c r="CH1" s="158"/>
      <c r="CI1" s="158"/>
      <c r="CJ1" s="158"/>
    </row>
    <row r="2" spans="1:126" ht="18" customHeight="1" x14ac:dyDescent="0.35">
      <c r="A2" s="7" t="s">
        <v>69</v>
      </c>
      <c r="B2" s="8"/>
      <c r="C2" s="9" t="s">
        <v>72</v>
      </c>
      <c r="D2" s="10"/>
      <c r="E2" s="179" t="s">
        <v>117</v>
      </c>
      <c r="F2" s="179"/>
      <c r="G2" s="160" t="s">
        <v>155</v>
      </c>
      <c r="H2" s="161"/>
      <c r="I2" s="11"/>
      <c r="J2" s="180">
        <f>n</f>
        <v>20</v>
      </c>
      <c r="K2" s="176" t="s">
        <v>13</v>
      </c>
      <c r="L2" s="15"/>
      <c r="M2" s="15"/>
      <c r="N2" s="70" t="s">
        <v>151</v>
      </c>
      <c r="O2" s="71"/>
      <c r="P2" s="71"/>
      <c r="Q2" s="71"/>
      <c r="R2" s="70"/>
      <c r="S2" s="72"/>
      <c r="T2" s="181" t="s">
        <v>154</v>
      </c>
      <c r="U2" s="181"/>
      <c r="V2" s="181"/>
      <c r="W2" s="73"/>
      <c r="X2" s="2"/>
      <c r="Y2" s="3"/>
      <c r="Z2" s="3"/>
      <c r="AA2" s="3"/>
      <c r="AB2" s="3"/>
      <c r="AC2" s="3"/>
      <c r="AD2" s="2"/>
      <c r="AE2" s="2"/>
      <c r="AF2" s="2"/>
      <c r="AG2" s="2"/>
      <c r="BS2" s="157"/>
      <c r="BT2" s="157"/>
      <c r="BU2" s="157"/>
      <c r="BV2" s="157"/>
      <c r="BW2" s="164"/>
      <c r="BX2" s="164"/>
      <c r="BY2" s="164"/>
      <c r="BZ2" s="164"/>
      <c r="CA2" s="164"/>
      <c r="CB2" s="164"/>
      <c r="CC2" s="164"/>
      <c r="CD2" s="158"/>
      <c r="CE2" s="158"/>
      <c r="CQ2" s="162">
        <v>20</v>
      </c>
      <c r="CR2" s="5" t="s">
        <v>156</v>
      </c>
      <c r="CS2" s="5">
        <v>1</v>
      </c>
      <c r="CT2" s="5" t="s">
        <v>4</v>
      </c>
      <c r="CU2" s="5" t="s">
        <v>15</v>
      </c>
      <c r="CY2" s="5" t="s">
        <v>10</v>
      </c>
      <c r="DC2" s="5" t="s">
        <v>9</v>
      </c>
      <c r="DG2" s="5">
        <f>IF(DG3,1,0)</f>
        <v>0</v>
      </c>
      <c r="DH2" s="5">
        <v>1.04</v>
      </c>
      <c r="DI2" s="5" t="s">
        <v>7</v>
      </c>
      <c r="DL2" s="5">
        <f>IF(DG3=FALSE,1.05,1.1)</f>
        <v>1.05</v>
      </c>
      <c r="DM2" s="5" t="s">
        <v>7</v>
      </c>
      <c r="DP2" s="5" t="s">
        <v>11</v>
      </c>
      <c r="DT2" s="162" t="b">
        <v>1</v>
      </c>
    </row>
    <row r="3" spans="1:126" ht="18" customHeight="1" x14ac:dyDescent="0.3">
      <c r="A3" s="10"/>
      <c r="B3" s="12" t="s">
        <v>64</v>
      </c>
      <c r="C3" s="11" t="s">
        <v>17</v>
      </c>
      <c r="D3" s="13"/>
      <c r="E3" s="179" t="s">
        <v>20</v>
      </c>
      <c r="F3" s="179"/>
      <c r="G3" s="10"/>
      <c r="H3" s="10"/>
      <c r="I3" s="14" t="s">
        <v>68</v>
      </c>
      <c r="J3" s="180"/>
      <c r="K3" s="176"/>
      <c r="L3" s="15"/>
      <c r="M3" s="15"/>
      <c r="N3" s="16" t="s">
        <v>152</v>
      </c>
      <c r="O3" s="16"/>
      <c r="P3" s="16"/>
      <c r="Q3" s="16"/>
      <c r="R3" s="17"/>
      <c r="S3" s="17"/>
      <c r="T3" s="74" t="str">
        <f>IF(DT2=FALSE,"","180/n =")</f>
        <v>180/n =</v>
      </c>
      <c r="U3" s="18">
        <f>IF(DT2=TRUE,180/n,"")</f>
        <v>9</v>
      </c>
      <c r="V3" s="19" t="str">
        <f>IF(DT2=TRUE,"° Apex angle","")</f>
        <v>° Apex angle</v>
      </c>
      <c r="W3" s="70"/>
      <c r="X3" s="2"/>
      <c r="Y3" s="2"/>
      <c r="Z3" s="2"/>
      <c r="AA3" s="2"/>
      <c r="AB3" s="2"/>
      <c r="AC3" s="2"/>
      <c r="AD3" s="2"/>
      <c r="AE3" s="2"/>
      <c r="AF3" s="2"/>
      <c r="AG3" s="2"/>
      <c r="BS3" s="157"/>
      <c r="BT3" s="157"/>
      <c r="BU3" s="157"/>
      <c r="BV3" s="157"/>
      <c r="CQ3" s="5" t="s">
        <v>12</v>
      </c>
      <c r="CR3" s="5">
        <f>PI()/2</f>
        <v>1.5707963267948966</v>
      </c>
      <c r="CS3" s="5" t="s">
        <v>0</v>
      </c>
      <c r="CU3" s="162" t="b">
        <v>0</v>
      </c>
      <c r="CV3" s="5">
        <f>IF(CU3,1,0)</f>
        <v>0</v>
      </c>
      <c r="CW3" s="5">
        <f>CV3</f>
        <v>0</v>
      </c>
      <c r="CY3" s="162" t="b">
        <v>1</v>
      </c>
      <c r="CZ3" s="5">
        <f>IF(CY3,1,0)</f>
        <v>1</v>
      </c>
      <c r="DA3" s="5">
        <f>CZ3</f>
        <v>1</v>
      </c>
      <c r="DC3" s="162" t="b">
        <v>0</v>
      </c>
      <c r="DD3" s="5">
        <f>IF(DC3,1,0)</f>
        <v>0</v>
      </c>
      <c r="DE3" s="5">
        <f>DD3</f>
        <v>0</v>
      </c>
      <c r="DG3" s="162" t="b">
        <v>0</v>
      </c>
      <c r="DH3" s="5">
        <f>IF(DG2,1,0)</f>
        <v>0</v>
      </c>
      <c r="DI3" s="5">
        <f>DH3</f>
        <v>0</v>
      </c>
      <c r="DL3" s="5">
        <f>IF(DN3,1,0)</f>
        <v>0</v>
      </c>
      <c r="DM3" s="5">
        <f>DL3</f>
        <v>0</v>
      </c>
      <c r="DN3" s="162" t="b">
        <v>0</v>
      </c>
      <c r="DP3" s="162" t="b">
        <v>0</v>
      </c>
      <c r="DQ3" s="5">
        <f>IF(DP3,1,0)</f>
        <v>0</v>
      </c>
      <c r="DR3" s="5">
        <f>DQ3</f>
        <v>0</v>
      </c>
      <c r="DT3" s="162" t="b">
        <v>0</v>
      </c>
      <c r="DU3" s="5">
        <f>IF(DT3,1,0)</f>
        <v>0</v>
      </c>
      <c r="DV3" s="5">
        <f>DU3</f>
        <v>0</v>
      </c>
    </row>
    <row r="4" spans="1:126" ht="18" customHeight="1" x14ac:dyDescent="0.35">
      <c r="A4" s="10"/>
      <c r="B4" s="20" t="s">
        <v>65</v>
      </c>
      <c r="C4" s="21"/>
      <c r="D4" s="21"/>
      <c r="E4" s="178" t="s">
        <v>19</v>
      </c>
      <c r="F4" s="178"/>
      <c r="G4" s="13"/>
      <c r="H4" s="10"/>
      <c r="I4" s="22" t="s">
        <v>63</v>
      </c>
      <c r="J4" s="75" t="s">
        <v>14</v>
      </c>
      <c r="K4" s="75"/>
      <c r="L4" s="75"/>
      <c r="M4" s="75"/>
      <c r="N4" s="76" t="s">
        <v>93</v>
      </c>
      <c r="O4" s="77">
        <f>(n)/2-1</f>
        <v>9</v>
      </c>
      <c r="P4" s="76"/>
      <c r="Q4" s="76"/>
      <c r="R4" s="184" t="s">
        <v>153</v>
      </c>
      <c r="S4" s="184"/>
      <c r="T4" s="78" t="str">
        <f>IF(DT2=FALSE,"","180·k/n =")</f>
        <v>180·k/n =</v>
      </c>
      <c r="U4" s="18">
        <f>IF(DT2=TRUE,(90-U3),"")</f>
        <v>81</v>
      </c>
      <c r="V4" s="19" t="str">
        <f>IF(DT2=TRUE,"° Base angle","")</f>
        <v>° Base angle</v>
      </c>
      <c r="W4" s="70"/>
      <c r="X4" s="2"/>
      <c r="Y4" s="2"/>
      <c r="Z4" s="2"/>
      <c r="AA4" s="2"/>
      <c r="AB4" s="2"/>
      <c r="AC4" s="2"/>
      <c r="AD4" s="2"/>
      <c r="AE4" s="2"/>
      <c r="AF4" s="2"/>
      <c r="AG4" s="2"/>
      <c r="BS4" s="157"/>
      <c r="BT4" s="157"/>
      <c r="BU4" s="157"/>
      <c r="BV4" s="157"/>
      <c r="CQ4" s="5" t="s">
        <v>2</v>
      </c>
      <c r="CR4" s="5" t="s">
        <v>1</v>
      </c>
      <c r="CS4" s="5" t="s">
        <v>3</v>
      </c>
      <c r="CU4" s="5" t="s">
        <v>2</v>
      </c>
      <c r="CV4" s="5" t="s">
        <v>1</v>
      </c>
      <c r="CW4" s="5" t="s">
        <v>3</v>
      </c>
      <c r="CY4" s="5" t="s">
        <v>5</v>
      </c>
      <c r="CZ4" s="5" t="s">
        <v>1</v>
      </c>
      <c r="DA4" s="5" t="s">
        <v>3</v>
      </c>
      <c r="DC4" s="5" t="s">
        <v>2</v>
      </c>
      <c r="DD4" s="5" t="s">
        <v>1</v>
      </c>
      <c r="DE4" s="5" t="s">
        <v>3</v>
      </c>
      <c r="DG4" s="5" t="s">
        <v>6</v>
      </c>
      <c r="DH4" s="5" t="s">
        <v>1</v>
      </c>
      <c r="DI4" s="5" t="s">
        <v>3</v>
      </c>
      <c r="DL4" s="5" t="s">
        <v>1</v>
      </c>
      <c r="DM4" s="5" t="s">
        <v>3</v>
      </c>
      <c r="DN4" s="5" t="s">
        <v>8</v>
      </c>
      <c r="DT4" s="5" t="s">
        <v>16</v>
      </c>
    </row>
    <row r="5" spans="1:126" ht="19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12" t="s">
        <v>168</v>
      </c>
      <c r="O5" s="212"/>
      <c r="P5" s="212"/>
      <c r="Q5" s="212"/>
      <c r="R5" s="212"/>
      <c r="S5" s="212"/>
      <c r="BS5" s="157"/>
      <c r="BT5" s="5"/>
      <c r="BU5" s="5"/>
      <c r="BV5" s="5"/>
      <c r="BW5" s="5"/>
      <c r="BX5" s="165" t="s">
        <v>161</v>
      </c>
      <c r="BY5" s="5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5"/>
      <c r="CK5" s="5"/>
      <c r="CL5" s="5"/>
      <c r="CM5" s="5"/>
      <c r="CN5" s="5"/>
      <c r="CQ5" s="5">
        <v>0</v>
      </c>
      <c r="CR5" s="5">
        <f t="shared" ref="CR5:CR35" si="0">COS($CR$3-PI()*2*$CS$2*CQ5/$CQ$2)</f>
        <v>6.1257422745431001E-17</v>
      </c>
      <c r="CS5" s="5">
        <f t="shared" ref="CS5:CS35" si="1">SIN($CR$3-PI()*2*$CS$2*CQ5/$CQ$2)</f>
        <v>1</v>
      </c>
      <c r="CU5" s="5">
        <v>0</v>
      </c>
      <c r="CV5" s="5">
        <f>IF(CV$3=0,-2,CR5)</f>
        <v>-2</v>
      </c>
      <c r="CW5" s="5">
        <f>IF(CW$3=0,-2,CS5)</f>
        <v>-2</v>
      </c>
      <c r="CY5" s="5">
        <v>0</v>
      </c>
      <c r="CZ5" s="5">
        <f>IF(CZ$3=0,-2,VLOOKUP(CY5,$CQ$5:$CS$35,2))</f>
        <v>6.1257422745431001E-17</v>
      </c>
      <c r="DA5" s="5">
        <f>IF(DA$3=0,-2,VLOOKUP(CY5,$CQ$5:$CS$35,3))</f>
        <v>1</v>
      </c>
      <c r="DC5" s="5">
        <v>0</v>
      </c>
      <c r="DD5" s="5">
        <f t="shared" ref="DD5:DD35" si="2">IF(DD$3=0,-2,CR5)</f>
        <v>-2</v>
      </c>
      <c r="DE5" s="5">
        <f t="shared" ref="DE5:DE35" si="3">IF(DE$3=0,-2,CS5)</f>
        <v>-2</v>
      </c>
      <c r="DG5" s="5" t="str">
        <f>IF($DC5&lt;n,CONCATENATE(CQ5," &amp; ",n),"")</f>
        <v>0 &amp; 20</v>
      </c>
      <c r="DH5" s="5">
        <f>IF(DH$3=0,-2,CR5*$DH$2)</f>
        <v>-2</v>
      </c>
      <c r="DI5" s="5">
        <f>IF(DI$3=0,-2,CS5*$DH$2)</f>
        <v>-2</v>
      </c>
      <c r="DK5" s="5">
        <f t="shared" ref="DK5:DK34" si="4">IF($DC5&lt;n,DC5,"")</f>
        <v>0</v>
      </c>
      <c r="DL5" s="5">
        <f t="shared" ref="DL5:DL34" si="5">IF(DL$3=0,-2,CR5*$DL$2)</f>
        <v>-2</v>
      </c>
      <c r="DM5" s="5">
        <f t="shared" ref="DM5:DM34" si="6">IF(DM$3=0,-2,CS5*$DL$2)</f>
        <v>-2</v>
      </c>
      <c r="DN5" s="5">
        <f t="shared" ref="DN5:DN34" si="7">IF(DC5=0,n/2-1,IF(DC5&lt;n/4,(n)/2-2*DC5,IF(DC5=n/4,0,IF(DC5&lt;n/2,2*DC5-1-(n)/2,IF(DC5=n/2,n/2-1,IF(DC5&lt;0.75*n,(3*n)/2-2*DC5,IF(DC5=3*n/4,0,IF(DC5&lt;n,2*DC5-(3*n+2)/2,""))))))))</f>
        <v>9</v>
      </c>
      <c r="DP5" s="5">
        <v>0</v>
      </c>
      <c r="DQ5" s="5">
        <f t="shared" ref="DQ5:DQ68" si="8">IF($DQ$3=0,-2,COS($CR$3-PI()*2*$CS$2*DP5/200))</f>
        <v>-2</v>
      </c>
      <c r="DR5" s="5">
        <f t="shared" ref="DR5:DR68" si="9">IF($DR$3=0,-2,SIN($CR$3-PI()*2*$CS$2*DP5/200))</f>
        <v>-2</v>
      </c>
      <c r="DT5" s="5">
        <v>0</v>
      </c>
      <c r="DU5" s="5">
        <f>IF($DU$3=0,-2,COS($CR$3-PI()*2*$CS$2*DT5/$CQ$2))</f>
        <v>-2</v>
      </c>
      <c r="DV5" s="5">
        <f>IF($DV$3=0,-2,SIN($CR$3-PI()*2*$CS$2*DT5/$CQ$2))</f>
        <v>-2</v>
      </c>
    </row>
    <row r="6" spans="1:126" ht="19.5" customHeight="1" x14ac:dyDescent="0.25">
      <c r="A6" s="23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23"/>
      <c r="N6" s="212"/>
      <c r="O6" s="212"/>
      <c r="P6" s="212"/>
      <c r="Q6" s="212"/>
      <c r="R6" s="212"/>
      <c r="S6" s="212"/>
      <c r="BS6" s="157"/>
      <c r="BT6" s="5"/>
      <c r="BU6" s="5"/>
      <c r="BV6" s="5"/>
      <c r="BW6" s="5"/>
      <c r="BX6" s="167"/>
      <c r="BY6" s="168" t="s">
        <v>157</v>
      </c>
      <c r="BZ6" s="5"/>
      <c r="CA6" s="5"/>
      <c r="CB6" s="167"/>
      <c r="CC6" s="167"/>
      <c r="CD6" s="167"/>
      <c r="CE6" s="167"/>
      <c r="CF6" s="167"/>
      <c r="CG6" s="167"/>
      <c r="CH6" s="167"/>
      <c r="CI6" s="167"/>
      <c r="CJ6" s="5"/>
      <c r="CK6" s="5"/>
      <c r="CL6" s="5"/>
      <c r="CM6" s="5"/>
      <c r="CN6" s="5"/>
      <c r="CQ6" s="5">
        <v>1</v>
      </c>
      <c r="CR6" s="5">
        <f t="shared" si="0"/>
        <v>0.30901699437494745</v>
      </c>
      <c r="CS6" s="5">
        <f t="shared" si="1"/>
        <v>0.95105651629515353</v>
      </c>
      <c r="CU6" s="5">
        <v>1</v>
      </c>
      <c r="CV6" s="5">
        <f t="shared" ref="CV6:CV35" si="10">IF(CV$3=0,-2,CR6)</f>
        <v>-2</v>
      </c>
      <c r="CW6" s="5">
        <f t="shared" ref="CW6:CW35" si="11">IF(CW$3=0,-2,CS6)</f>
        <v>-2</v>
      </c>
      <c r="CY6" s="5">
        <f>(n)/2</f>
        <v>10</v>
      </c>
      <c r="CZ6" s="5">
        <f>IF(CZ$3=0,-2,VLOOKUP(CY6,$CQ$5:$CS$35,2))</f>
        <v>6.1257422745431001E-17</v>
      </c>
      <c r="DA6" s="5">
        <f>IF(DA$3=0,-2,VLOOKUP(CY6,$CQ$5:$CS$35,3))</f>
        <v>-1</v>
      </c>
      <c r="DC6" s="5">
        <v>1</v>
      </c>
      <c r="DD6" s="5">
        <f t="shared" si="2"/>
        <v>-2</v>
      </c>
      <c r="DE6" s="5">
        <f t="shared" si="3"/>
        <v>-2</v>
      </c>
      <c r="DG6" s="5">
        <f t="shared" ref="DG6:DG35" si="12">IF($DC6&lt;n,CQ6,"")</f>
        <v>1</v>
      </c>
      <c r="DH6" s="5">
        <f t="shared" ref="DH6:DH34" si="13">IF(DH$3=0,-2,CR6*$DH$2)</f>
        <v>-2</v>
      </c>
      <c r="DI6" s="5">
        <f t="shared" ref="DI6:DI34" si="14">IF(DI$3=0,-2,CS6*$DH$2)</f>
        <v>-2</v>
      </c>
      <c r="DK6" s="5">
        <f t="shared" si="4"/>
        <v>1</v>
      </c>
      <c r="DL6" s="5">
        <f t="shared" si="5"/>
        <v>-2</v>
      </c>
      <c r="DM6" s="5">
        <f t="shared" si="6"/>
        <v>-2</v>
      </c>
      <c r="DN6" s="5">
        <f t="shared" si="7"/>
        <v>8</v>
      </c>
      <c r="DP6" s="5">
        <v>1</v>
      </c>
      <c r="DQ6" s="5">
        <f t="shared" si="8"/>
        <v>-2</v>
      </c>
      <c r="DR6" s="5">
        <f t="shared" si="9"/>
        <v>-2</v>
      </c>
      <c r="DT6" s="5">
        <f>n/2</f>
        <v>10</v>
      </c>
      <c r="DU6" s="5">
        <f t="shared" ref="DU6" si="15">IF($DU$3=0,-2,COS($CR$3-PI()*2*$CS$2*DT6/$CQ$2))</f>
        <v>-2</v>
      </c>
      <c r="DV6" s="5">
        <f t="shared" ref="DV6" si="16">IF($DV$3=0,-2,SIN($CR$3-PI()*2*$CS$2*DT6/$CQ$2))</f>
        <v>-2</v>
      </c>
    </row>
    <row r="7" spans="1:126" ht="19.5" customHeight="1" x14ac:dyDescent="0.3">
      <c r="A7" s="2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23"/>
      <c r="BS7" s="157"/>
      <c r="BT7" s="5"/>
      <c r="BU7" s="182" t="s">
        <v>66</v>
      </c>
      <c r="BV7" s="162" t="b">
        <v>0</v>
      </c>
      <c r="BW7" s="169" t="s">
        <v>107</v>
      </c>
      <c r="BX7" s="169" t="str">
        <f t="shared" ref="BX7:BX29" si="17">IF(BV7=TRUE,BW7,"")</f>
        <v/>
      </c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Q7" s="5">
        <v>2</v>
      </c>
      <c r="CR7" s="5">
        <f t="shared" si="0"/>
        <v>0.58778525229247314</v>
      </c>
      <c r="CS7" s="5">
        <f t="shared" si="1"/>
        <v>0.80901699437494745</v>
      </c>
      <c r="CU7" s="5">
        <v>2</v>
      </c>
      <c r="CV7" s="5">
        <f t="shared" si="10"/>
        <v>-2</v>
      </c>
      <c r="CW7" s="5">
        <f t="shared" si="11"/>
        <v>-2</v>
      </c>
      <c r="CY7" s="5">
        <f>MOD(n/2-CY6+1,n)</f>
        <v>1</v>
      </c>
      <c r="CZ7" s="5">
        <f>IF($CZ$3=0,-2,IF($CY7="",CZ6,VLOOKUP($CY7,$CQ$5:$CS$35,2)))</f>
        <v>0.30901699437494745</v>
      </c>
      <c r="DA7" s="5">
        <f>IF($DA$3=0,-2,IF($CY7="",DA6,VLOOKUP($CY7,$CQ$5:$CS$35,3)))</f>
        <v>0.95105651629515353</v>
      </c>
      <c r="DC7" s="5">
        <v>2</v>
      </c>
      <c r="DD7" s="5">
        <f t="shared" si="2"/>
        <v>-2</v>
      </c>
      <c r="DE7" s="5">
        <f t="shared" si="3"/>
        <v>-2</v>
      </c>
      <c r="DG7" s="5">
        <f t="shared" si="12"/>
        <v>2</v>
      </c>
      <c r="DH7" s="5">
        <f t="shared" si="13"/>
        <v>-2</v>
      </c>
      <c r="DI7" s="5">
        <f t="shared" si="14"/>
        <v>-2</v>
      </c>
      <c r="DK7" s="5">
        <f t="shared" si="4"/>
        <v>2</v>
      </c>
      <c r="DL7" s="5">
        <f t="shared" si="5"/>
        <v>-2</v>
      </c>
      <c r="DM7" s="5">
        <f t="shared" si="6"/>
        <v>-2</v>
      </c>
      <c r="DN7" s="5">
        <f t="shared" si="7"/>
        <v>6</v>
      </c>
      <c r="DP7" s="5">
        <v>2</v>
      </c>
      <c r="DQ7" s="5">
        <f t="shared" si="8"/>
        <v>-2</v>
      </c>
      <c r="DR7" s="5">
        <f t="shared" si="9"/>
        <v>-2</v>
      </c>
      <c r="DT7" s="5">
        <v>1</v>
      </c>
      <c r="DU7" s="5">
        <f t="shared" ref="DU7" si="18">IF($DU$3=0,-2,COS($CR$3-PI()*2*$CS$2*DT7/$CQ$2))</f>
        <v>-2</v>
      </c>
      <c r="DV7" s="5">
        <f t="shared" ref="DV7" si="19">IF($DV$3=0,-2,SIN($CR$3-PI()*2*$CS$2*DT7/$CQ$2))</f>
        <v>-2</v>
      </c>
    </row>
    <row r="8" spans="1:126" ht="19.5" customHeight="1" x14ac:dyDescent="0.3">
      <c r="A8" s="2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23"/>
      <c r="BS8" s="157"/>
      <c r="BT8" s="5"/>
      <c r="BU8" s="182"/>
      <c r="BV8" s="162" t="b">
        <v>0</v>
      </c>
      <c r="BW8" s="169" t="s">
        <v>162</v>
      </c>
      <c r="BX8" s="169" t="str">
        <f t="shared" si="17"/>
        <v/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Q8" s="5">
        <v>3</v>
      </c>
      <c r="CR8" s="5">
        <f t="shared" si="0"/>
        <v>0.80901699437494745</v>
      </c>
      <c r="CS8" s="5">
        <f t="shared" si="1"/>
        <v>0.58778525229247314</v>
      </c>
      <c r="CU8" s="5">
        <v>3</v>
      </c>
      <c r="CV8" s="5">
        <f t="shared" si="10"/>
        <v>-2</v>
      </c>
      <c r="CW8" s="5">
        <f t="shared" si="11"/>
        <v>-2</v>
      </c>
      <c r="CY8" s="5">
        <f>MOD(n-CY7,n)</f>
        <v>19</v>
      </c>
      <c r="CZ8" s="5">
        <f t="shared" ref="CZ8:CZ66" si="20">IF($CZ$3=0,-2,IF($CY8="",CZ7,VLOOKUP($CY8,$CQ$5:$CS$35,2)))</f>
        <v>-0.30901699437494756</v>
      </c>
      <c r="DA8" s="5">
        <f t="shared" ref="DA8:DA66" si="21">IF($DA$3=0,-2,IF($CY8="",DA7,VLOOKUP($CY8,$CQ$5:$CS$35,3)))</f>
        <v>0.95105651629515353</v>
      </c>
      <c r="DC8" s="5">
        <v>3</v>
      </c>
      <c r="DD8" s="5">
        <f t="shared" si="2"/>
        <v>-2</v>
      </c>
      <c r="DE8" s="5">
        <f t="shared" si="3"/>
        <v>-2</v>
      </c>
      <c r="DG8" s="5">
        <f t="shared" si="12"/>
        <v>3</v>
      </c>
      <c r="DH8" s="5">
        <f t="shared" si="13"/>
        <v>-2</v>
      </c>
      <c r="DI8" s="5">
        <f t="shared" si="14"/>
        <v>-2</v>
      </c>
      <c r="DK8" s="5">
        <f t="shared" si="4"/>
        <v>3</v>
      </c>
      <c r="DL8" s="5">
        <f t="shared" si="5"/>
        <v>-2</v>
      </c>
      <c r="DM8" s="5">
        <f t="shared" si="6"/>
        <v>-2</v>
      </c>
      <c r="DN8" s="5">
        <f t="shared" si="7"/>
        <v>4</v>
      </c>
      <c r="DP8" s="5">
        <v>3</v>
      </c>
      <c r="DQ8" s="5">
        <f t="shared" si="8"/>
        <v>-2</v>
      </c>
      <c r="DR8" s="5">
        <f t="shared" si="9"/>
        <v>-2</v>
      </c>
      <c r="DT8" s="5">
        <f>n-1</f>
        <v>19</v>
      </c>
      <c r="DU8" s="5">
        <f t="shared" ref="DU8" si="22">IF($DU$3=0,-2,COS($CR$3-PI()*2*$CS$2*DT8/$CQ$2))</f>
        <v>-2</v>
      </c>
      <c r="DV8" s="5">
        <f t="shared" ref="DV8" si="23">IF($DV$3=0,-2,SIN($CR$3-PI()*2*$CS$2*DT8/$CQ$2))</f>
        <v>-2</v>
      </c>
    </row>
    <row r="9" spans="1:126" ht="19.5" customHeight="1" x14ac:dyDescent="0.3">
      <c r="A9" s="2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23"/>
      <c r="BS9" s="157"/>
      <c r="BT9" s="5"/>
      <c r="BU9" s="182"/>
      <c r="BV9" s="162" t="b">
        <v>0</v>
      </c>
      <c r="BW9" s="169" t="s">
        <v>89</v>
      </c>
      <c r="BX9" s="169" t="str">
        <f t="shared" si="17"/>
        <v/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Q9" s="5">
        <v>4</v>
      </c>
      <c r="CR9" s="5">
        <f t="shared" si="0"/>
        <v>0.95105651629515353</v>
      </c>
      <c r="CS9" s="5">
        <f t="shared" si="1"/>
        <v>0.3090169943749474</v>
      </c>
      <c r="CU9" s="5">
        <v>4</v>
      </c>
      <c r="CV9" s="5">
        <f t="shared" si="10"/>
        <v>-2</v>
      </c>
      <c r="CW9" s="5">
        <f t="shared" si="11"/>
        <v>-2</v>
      </c>
      <c r="CY9" s="5">
        <f>MOD(1.5*n-CY8,n)</f>
        <v>11</v>
      </c>
      <c r="CZ9" s="5">
        <f t="shared" si="20"/>
        <v>-0.30901699437494695</v>
      </c>
      <c r="DA9" s="5">
        <f t="shared" si="21"/>
        <v>-0.95105651629515375</v>
      </c>
      <c r="DC9" s="5">
        <v>4</v>
      </c>
      <c r="DD9" s="5">
        <f t="shared" si="2"/>
        <v>-2</v>
      </c>
      <c r="DE9" s="5">
        <f t="shared" si="3"/>
        <v>-2</v>
      </c>
      <c r="DG9" s="5">
        <f t="shared" si="12"/>
        <v>4</v>
      </c>
      <c r="DH9" s="5">
        <f t="shared" si="13"/>
        <v>-2</v>
      </c>
      <c r="DI9" s="5">
        <f t="shared" si="14"/>
        <v>-2</v>
      </c>
      <c r="DK9" s="5">
        <f t="shared" si="4"/>
        <v>4</v>
      </c>
      <c r="DL9" s="5">
        <f t="shared" si="5"/>
        <v>-2</v>
      </c>
      <c r="DM9" s="5">
        <f t="shared" si="6"/>
        <v>-2</v>
      </c>
      <c r="DN9" s="5">
        <f t="shared" si="7"/>
        <v>2</v>
      </c>
      <c r="DP9" s="5">
        <v>4</v>
      </c>
      <c r="DQ9" s="5">
        <f t="shared" si="8"/>
        <v>-2</v>
      </c>
      <c r="DR9" s="5">
        <f t="shared" si="9"/>
        <v>-2</v>
      </c>
    </row>
    <row r="10" spans="1:126" ht="19.5" customHeight="1" x14ac:dyDescent="0.3">
      <c r="A10" s="23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23"/>
      <c r="BS10" s="157"/>
      <c r="BT10" s="5"/>
      <c r="BU10" s="182"/>
      <c r="BV10" s="162" t="b">
        <v>0</v>
      </c>
      <c r="BW10" s="169" t="s">
        <v>113</v>
      </c>
      <c r="BX10" s="169" t="str">
        <f t="shared" si="17"/>
        <v/>
      </c>
      <c r="BY10" s="5"/>
      <c r="BZ10" s="5"/>
      <c r="CA10" s="5"/>
      <c r="CB10" s="5"/>
      <c r="CC10" s="5"/>
      <c r="CD10" s="5"/>
      <c r="CE10" s="5"/>
      <c r="CF10" s="170"/>
      <c r="CG10" s="5"/>
      <c r="CH10" s="5"/>
      <c r="CI10" s="5"/>
      <c r="CJ10" s="5"/>
      <c r="CK10" s="5"/>
      <c r="CL10" s="5"/>
      <c r="CM10" s="5"/>
      <c r="CN10" s="5"/>
      <c r="CQ10" s="5">
        <v>5</v>
      </c>
      <c r="CR10" s="5">
        <f t="shared" si="0"/>
        <v>1</v>
      </c>
      <c r="CS10" s="5">
        <f t="shared" si="1"/>
        <v>0</v>
      </c>
      <c r="CU10" s="5">
        <v>5</v>
      </c>
      <c r="CV10" s="5">
        <f t="shared" si="10"/>
        <v>-2</v>
      </c>
      <c r="CW10" s="5">
        <f t="shared" si="11"/>
        <v>-2</v>
      </c>
      <c r="CY10" s="5">
        <f>MOD(n-CY9,n)</f>
        <v>9</v>
      </c>
      <c r="CZ10" s="5">
        <f t="shared" si="20"/>
        <v>0.30901699437494745</v>
      </c>
      <c r="DA10" s="5">
        <f t="shared" si="21"/>
        <v>-0.95105651629515353</v>
      </c>
      <c r="DC10" s="5">
        <v>5</v>
      </c>
      <c r="DD10" s="5">
        <f t="shared" si="2"/>
        <v>-2</v>
      </c>
      <c r="DE10" s="5">
        <f t="shared" si="3"/>
        <v>-2</v>
      </c>
      <c r="DG10" s="5">
        <f t="shared" si="12"/>
        <v>5</v>
      </c>
      <c r="DH10" s="5">
        <f t="shared" si="13"/>
        <v>-2</v>
      </c>
      <c r="DI10" s="5">
        <f t="shared" si="14"/>
        <v>-2</v>
      </c>
      <c r="DK10" s="5">
        <f t="shared" si="4"/>
        <v>5</v>
      </c>
      <c r="DL10" s="5">
        <f t="shared" si="5"/>
        <v>-2</v>
      </c>
      <c r="DM10" s="5">
        <f t="shared" si="6"/>
        <v>-2</v>
      </c>
      <c r="DN10" s="5">
        <f t="shared" si="7"/>
        <v>0</v>
      </c>
      <c r="DP10" s="5">
        <v>5</v>
      </c>
      <c r="DQ10" s="5">
        <f t="shared" si="8"/>
        <v>-2</v>
      </c>
      <c r="DR10" s="5">
        <f t="shared" si="9"/>
        <v>-2</v>
      </c>
      <c r="DT10" s="5">
        <f>DT6-1</f>
        <v>9</v>
      </c>
      <c r="DU10" s="5">
        <f t="shared" ref="DU10" si="24">IF($DU$3=0,-2,COS($CR$3-PI()*2*$CS$2*DT10/$CQ$2))</f>
        <v>-2</v>
      </c>
      <c r="DV10" s="5">
        <f t="shared" ref="DV10" si="25">IF($DV$3=0,-2,SIN($CR$3-PI()*2*$CS$2*DT10/$CQ$2))</f>
        <v>-2</v>
      </c>
    </row>
    <row r="11" spans="1:126" ht="19.5" customHeight="1" x14ac:dyDescent="0.3">
      <c r="A11" s="23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23"/>
      <c r="BS11" s="157"/>
      <c r="BT11" s="5"/>
      <c r="BU11" s="182"/>
      <c r="BV11" s="162" t="b">
        <v>0</v>
      </c>
      <c r="BW11" s="169" t="s">
        <v>163</v>
      </c>
      <c r="BX11" s="169" t="str">
        <f t="shared" si="17"/>
        <v/>
      </c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Q11" s="5">
        <v>6</v>
      </c>
      <c r="CR11" s="5">
        <f t="shared" si="0"/>
        <v>0.95105651629515353</v>
      </c>
      <c r="CS11" s="5">
        <f t="shared" si="1"/>
        <v>-0.3090169943749474</v>
      </c>
      <c r="CU11" s="5">
        <v>6</v>
      </c>
      <c r="CV11" s="5">
        <f t="shared" si="10"/>
        <v>-2</v>
      </c>
      <c r="CW11" s="5">
        <f t="shared" si="11"/>
        <v>-2</v>
      </c>
      <c r="CY11" s="5">
        <f>MOD(n/2-CY10+1,n)</f>
        <v>2</v>
      </c>
      <c r="CZ11" s="5">
        <f t="shared" si="20"/>
        <v>0.58778525229247314</v>
      </c>
      <c r="DA11" s="5">
        <f t="shared" si="21"/>
        <v>0.80901699437494745</v>
      </c>
      <c r="DC11" s="5">
        <v>6</v>
      </c>
      <c r="DD11" s="5">
        <f t="shared" si="2"/>
        <v>-2</v>
      </c>
      <c r="DE11" s="5">
        <f t="shared" si="3"/>
        <v>-2</v>
      </c>
      <c r="DG11" s="5">
        <f t="shared" si="12"/>
        <v>6</v>
      </c>
      <c r="DH11" s="5">
        <f t="shared" si="13"/>
        <v>-2</v>
      </c>
      <c r="DI11" s="5">
        <f t="shared" si="14"/>
        <v>-2</v>
      </c>
      <c r="DK11" s="5">
        <f t="shared" si="4"/>
        <v>6</v>
      </c>
      <c r="DL11" s="5">
        <f t="shared" si="5"/>
        <v>-2</v>
      </c>
      <c r="DM11" s="5">
        <f t="shared" si="6"/>
        <v>-2</v>
      </c>
      <c r="DN11" s="5">
        <f t="shared" si="7"/>
        <v>1</v>
      </c>
      <c r="DP11" s="5">
        <v>6</v>
      </c>
      <c r="DQ11" s="5">
        <f t="shared" si="8"/>
        <v>-2</v>
      </c>
      <c r="DR11" s="5">
        <f t="shared" si="9"/>
        <v>-2</v>
      </c>
      <c r="DT11" s="5">
        <f>DT6+1</f>
        <v>11</v>
      </c>
      <c r="DU11" s="5">
        <f>IF($DU$3=0,-2,COS($CR$3-PI()*2*$CS$2*DT11/$CQ$2))</f>
        <v>-2</v>
      </c>
      <c r="DV11" s="5">
        <f>IF($DV$3=0,-2,SIN($CR$3-PI()*2*$CS$2*DT11/$CQ$2))</f>
        <v>-2</v>
      </c>
    </row>
    <row r="12" spans="1:126" ht="19.5" customHeight="1" x14ac:dyDescent="0.3">
      <c r="A12" s="23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23"/>
      <c r="BS12" s="157"/>
      <c r="BT12" s="5"/>
      <c r="BU12" s="182"/>
      <c r="BV12" s="162" t="b">
        <v>0</v>
      </c>
      <c r="BW12" s="169" t="s">
        <v>164</v>
      </c>
      <c r="BX12" s="169" t="str">
        <f t="shared" si="17"/>
        <v/>
      </c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Q12" s="5">
        <v>7</v>
      </c>
      <c r="CR12" s="5">
        <f t="shared" si="0"/>
        <v>0.80901699437494745</v>
      </c>
      <c r="CS12" s="5">
        <f t="shared" si="1"/>
        <v>-0.58778525229247314</v>
      </c>
      <c r="CU12" s="5">
        <v>7</v>
      </c>
      <c r="CV12" s="5">
        <f t="shared" si="10"/>
        <v>-2</v>
      </c>
      <c r="CW12" s="5">
        <f t="shared" si="11"/>
        <v>-2</v>
      </c>
      <c r="CY12" s="5">
        <f>MOD(n-CY11,n)</f>
        <v>18</v>
      </c>
      <c r="CZ12" s="5">
        <f t="shared" si="20"/>
        <v>-0.58778525229247325</v>
      </c>
      <c r="DA12" s="5">
        <f t="shared" si="21"/>
        <v>0.80901699437494734</v>
      </c>
      <c r="DC12" s="5">
        <v>7</v>
      </c>
      <c r="DD12" s="5">
        <f t="shared" si="2"/>
        <v>-2</v>
      </c>
      <c r="DE12" s="5">
        <f t="shared" si="3"/>
        <v>-2</v>
      </c>
      <c r="DG12" s="5">
        <f t="shared" si="12"/>
        <v>7</v>
      </c>
      <c r="DH12" s="5">
        <f t="shared" si="13"/>
        <v>-2</v>
      </c>
      <c r="DI12" s="5">
        <f t="shared" si="14"/>
        <v>-2</v>
      </c>
      <c r="DK12" s="5">
        <f t="shared" si="4"/>
        <v>7</v>
      </c>
      <c r="DL12" s="5">
        <f t="shared" si="5"/>
        <v>-2</v>
      </c>
      <c r="DM12" s="5">
        <f t="shared" si="6"/>
        <v>-2</v>
      </c>
      <c r="DN12" s="5">
        <f t="shared" si="7"/>
        <v>3</v>
      </c>
      <c r="DP12" s="5">
        <v>7</v>
      </c>
      <c r="DQ12" s="5">
        <f t="shared" si="8"/>
        <v>-2</v>
      </c>
      <c r="DR12" s="5">
        <f t="shared" si="9"/>
        <v>-2</v>
      </c>
      <c r="DT12" s="5">
        <v>0</v>
      </c>
      <c r="DU12" s="5">
        <f>IF($DU$3=0,-2,COS($CR$3-PI()*2*$CS$2*DT12/$CQ$2))</f>
        <v>-2</v>
      </c>
      <c r="DV12" s="5">
        <f>IF($DV$3=0,-2,SIN($CR$3-PI()*2*$CS$2*DT12/$CQ$2))</f>
        <v>-2</v>
      </c>
    </row>
    <row r="13" spans="1:126" ht="19.5" customHeight="1" x14ac:dyDescent="0.3">
      <c r="A13" s="23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23"/>
      <c r="BS13" s="157"/>
      <c r="BT13" s="5"/>
      <c r="BU13" s="182"/>
      <c r="BV13" s="162" t="b">
        <v>0</v>
      </c>
      <c r="BW13" s="169" t="s">
        <v>165</v>
      </c>
      <c r="BX13" s="169" t="str">
        <f t="shared" si="17"/>
        <v/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Q13" s="5">
        <v>8</v>
      </c>
      <c r="CR13" s="5">
        <f t="shared" si="0"/>
        <v>0.58778525229247314</v>
      </c>
      <c r="CS13" s="5">
        <f t="shared" si="1"/>
        <v>-0.80901699437494745</v>
      </c>
      <c r="CU13" s="5">
        <v>8</v>
      </c>
      <c r="CV13" s="5">
        <f t="shared" si="10"/>
        <v>-2</v>
      </c>
      <c r="CW13" s="5">
        <f t="shared" si="11"/>
        <v>-2</v>
      </c>
      <c r="CY13" s="5">
        <f>MOD(1.5*n-CY12,n)</f>
        <v>12</v>
      </c>
      <c r="CZ13" s="5">
        <f t="shared" si="20"/>
        <v>-0.58778525229247303</v>
      </c>
      <c r="DA13" s="5">
        <f t="shared" si="21"/>
        <v>-0.80901699437494745</v>
      </c>
      <c r="DC13" s="5">
        <v>8</v>
      </c>
      <c r="DD13" s="5">
        <f t="shared" si="2"/>
        <v>-2</v>
      </c>
      <c r="DE13" s="5">
        <f t="shared" si="3"/>
        <v>-2</v>
      </c>
      <c r="DG13" s="5">
        <f t="shared" si="12"/>
        <v>8</v>
      </c>
      <c r="DH13" s="5">
        <f t="shared" si="13"/>
        <v>-2</v>
      </c>
      <c r="DI13" s="5">
        <f t="shared" si="14"/>
        <v>-2</v>
      </c>
      <c r="DK13" s="5">
        <f t="shared" si="4"/>
        <v>8</v>
      </c>
      <c r="DL13" s="5">
        <f t="shared" si="5"/>
        <v>-2</v>
      </c>
      <c r="DM13" s="5">
        <f t="shared" si="6"/>
        <v>-2</v>
      </c>
      <c r="DN13" s="5">
        <f t="shared" si="7"/>
        <v>5</v>
      </c>
      <c r="DP13" s="5">
        <v>8</v>
      </c>
      <c r="DQ13" s="5">
        <f t="shared" si="8"/>
        <v>-2</v>
      </c>
      <c r="DR13" s="5">
        <f t="shared" si="9"/>
        <v>-2</v>
      </c>
    </row>
    <row r="14" spans="1:126" ht="19.5" customHeight="1" x14ac:dyDescent="0.3">
      <c r="A14" s="23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23"/>
      <c r="BS14" s="157"/>
      <c r="BT14" s="5"/>
      <c r="BU14" s="183" t="s">
        <v>159</v>
      </c>
      <c r="BV14" s="162" t="b">
        <v>0</v>
      </c>
      <c r="BW14" s="169" t="s">
        <v>79</v>
      </c>
      <c r="BX14" s="169" t="str">
        <f t="shared" si="17"/>
        <v/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Q14" s="5">
        <v>9</v>
      </c>
      <c r="CR14" s="5">
        <f t="shared" si="0"/>
        <v>0.30901699437494745</v>
      </c>
      <c r="CS14" s="5">
        <f t="shared" si="1"/>
        <v>-0.95105651629515353</v>
      </c>
      <c r="CU14" s="5">
        <v>9</v>
      </c>
      <c r="CV14" s="5">
        <f t="shared" si="10"/>
        <v>-2</v>
      </c>
      <c r="CW14" s="5">
        <f t="shared" si="11"/>
        <v>-2</v>
      </c>
      <c r="CY14" s="5">
        <f>MOD(n-CY13,n)</f>
        <v>8</v>
      </c>
      <c r="CZ14" s="5">
        <f t="shared" si="20"/>
        <v>0.58778525229247314</v>
      </c>
      <c r="DA14" s="5">
        <f t="shared" si="21"/>
        <v>-0.80901699437494745</v>
      </c>
      <c r="DC14" s="5">
        <v>9</v>
      </c>
      <c r="DD14" s="5">
        <f t="shared" si="2"/>
        <v>-2</v>
      </c>
      <c r="DE14" s="5">
        <f t="shared" si="3"/>
        <v>-2</v>
      </c>
      <c r="DG14" s="5">
        <f t="shared" si="12"/>
        <v>9</v>
      </c>
      <c r="DH14" s="5">
        <f t="shared" si="13"/>
        <v>-2</v>
      </c>
      <c r="DI14" s="5">
        <f t="shared" si="14"/>
        <v>-2</v>
      </c>
      <c r="DK14" s="5">
        <f t="shared" si="4"/>
        <v>9</v>
      </c>
      <c r="DL14" s="5">
        <f t="shared" si="5"/>
        <v>-2</v>
      </c>
      <c r="DM14" s="5">
        <f t="shared" si="6"/>
        <v>-2</v>
      </c>
      <c r="DN14" s="5">
        <f t="shared" si="7"/>
        <v>7</v>
      </c>
      <c r="DP14" s="5">
        <v>9</v>
      </c>
      <c r="DQ14" s="5">
        <f t="shared" si="8"/>
        <v>-2</v>
      </c>
      <c r="DR14" s="5">
        <f t="shared" si="9"/>
        <v>-2</v>
      </c>
    </row>
    <row r="15" spans="1:126" ht="19.5" customHeight="1" x14ac:dyDescent="0.3">
      <c r="A15" s="23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3"/>
      <c r="BS15" s="157"/>
      <c r="BT15" s="5"/>
      <c r="BU15" s="183"/>
      <c r="BV15" s="162" t="b">
        <v>0</v>
      </c>
      <c r="BW15" s="169" t="s">
        <v>80</v>
      </c>
      <c r="BX15" s="169" t="str">
        <f t="shared" si="17"/>
        <v/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Q15" s="5">
        <v>10</v>
      </c>
      <c r="CR15" s="5">
        <f t="shared" si="0"/>
        <v>6.1257422745431001E-17</v>
      </c>
      <c r="CS15" s="5">
        <f t="shared" si="1"/>
        <v>-1</v>
      </c>
      <c r="CU15" s="5">
        <v>10</v>
      </c>
      <c r="CV15" s="5">
        <f t="shared" si="10"/>
        <v>-2</v>
      </c>
      <c r="CW15" s="5">
        <f t="shared" si="11"/>
        <v>-2</v>
      </c>
      <c r="CY15" s="5">
        <f>MOD(n/2-CY14+1,n)</f>
        <v>3</v>
      </c>
      <c r="CZ15" s="5">
        <f t="shared" si="20"/>
        <v>0.80901699437494745</v>
      </c>
      <c r="DA15" s="5">
        <f t="shared" si="21"/>
        <v>0.58778525229247314</v>
      </c>
      <c r="DC15" s="5">
        <v>10</v>
      </c>
      <c r="DD15" s="5">
        <f t="shared" si="2"/>
        <v>-2</v>
      </c>
      <c r="DE15" s="5">
        <f t="shared" si="3"/>
        <v>-2</v>
      </c>
      <c r="DG15" s="5">
        <f t="shared" si="12"/>
        <v>10</v>
      </c>
      <c r="DH15" s="5">
        <f t="shared" si="13"/>
        <v>-2</v>
      </c>
      <c r="DI15" s="5">
        <f t="shared" si="14"/>
        <v>-2</v>
      </c>
      <c r="DK15" s="5">
        <f t="shared" si="4"/>
        <v>10</v>
      </c>
      <c r="DL15" s="5">
        <f t="shared" si="5"/>
        <v>-2</v>
      </c>
      <c r="DM15" s="5">
        <f t="shared" si="6"/>
        <v>-2</v>
      </c>
      <c r="DN15" s="5">
        <f t="shared" si="7"/>
        <v>9</v>
      </c>
      <c r="DP15" s="5">
        <v>10</v>
      </c>
      <c r="DQ15" s="5">
        <f t="shared" si="8"/>
        <v>-2</v>
      </c>
      <c r="DR15" s="5">
        <f t="shared" si="9"/>
        <v>-2</v>
      </c>
    </row>
    <row r="16" spans="1:126" ht="19.5" customHeight="1" x14ac:dyDescent="0.3">
      <c r="A16" s="23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23"/>
      <c r="BS16" s="157"/>
      <c r="BT16" s="5"/>
      <c r="BU16" s="183"/>
      <c r="BV16" s="162" t="b">
        <v>0</v>
      </c>
      <c r="BW16" s="169" t="s">
        <v>99</v>
      </c>
      <c r="BX16" s="169" t="str">
        <f t="shared" si="17"/>
        <v/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Q16" s="5">
        <v>11</v>
      </c>
      <c r="CR16" s="5">
        <f t="shared" si="0"/>
        <v>-0.30901699437494695</v>
      </c>
      <c r="CS16" s="5">
        <f t="shared" si="1"/>
        <v>-0.95105651629515375</v>
      </c>
      <c r="CU16" s="5">
        <v>11</v>
      </c>
      <c r="CV16" s="5">
        <f t="shared" si="10"/>
        <v>-2</v>
      </c>
      <c r="CW16" s="5">
        <f t="shared" si="11"/>
        <v>-2</v>
      </c>
      <c r="CY16" s="5">
        <f>MOD(n-CY15,n)</f>
        <v>17</v>
      </c>
      <c r="CZ16" s="5">
        <f t="shared" si="20"/>
        <v>-0.80901699437494756</v>
      </c>
      <c r="DA16" s="5">
        <f t="shared" si="21"/>
        <v>0.58778525229247303</v>
      </c>
      <c r="DC16" s="5">
        <v>11</v>
      </c>
      <c r="DD16" s="5">
        <f t="shared" si="2"/>
        <v>-2</v>
      </c>
      <c r="DE16" s="5">
        <f t="shared" si="3"/>
        <v>-2</v>
      </c>
      <c r="DG16" s="5">
        <f t="shared" si="12"/>
        <v>11</v>
      </c>
      <c r="DH16" s="5">
        <f t="shared" si="13"/>
        <v>-2</v>
      </c>
      <c r="DI16" s="5">
        <f t="shared" si="14"/>
        <v>-2</v>
      </c>
      <c r="DK16" s="5">
        <f t="shared" si="4"/>
        <v>11</v>
      </c>
      <c r="DL16" s="5">
        <f t="shared" si="5"/>
        <v>-2</v>
      </c>
      <c r="DM16" s="5">
        <f t="shared" si="6"/>
        <v>-2</v>
      </c>
      <c r="DN16" s="5">
        <f t="shared" si="7"/>
        <v>8</v>
      </c>
      <c r="DP16" s="5">
        <v>11</v>
      </c>
      <c r="DQ16" s="5">
        <f t="shared" si="8"/>
        <v>-2</v>
      </c>
      <c r="DR16" s="5">
        <f t="shared" si="9"/>
        <v>-2</v>
      </c>
    </row>
    <row r="17" spans="1:122" ht="19.5" customHeight="1" x14ac:dyDescent="0.3">
      <c r="A17" s="23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23"/>
      <c r="BS17" s="157"/>
      <c r="BT17" s="5"/>
      <c r="BU17" s="183"/>
      <c r="BV17" s="162" t="b">
        <v>0</v>
      </c>
      <c r="BW17" s="169" t="s">
        <v>122</v>
      </c>
      <c r="BX17" s="169" t="str">
        <f t="shared" si="17"/>
        <v/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Q17" s="5">
        <v>12</v>
      </c>
      <c r="CR17" s="5">
        <f t="shared" si="0"/>
        <v>-0.58778525229247303</v>
      </c>
      <c r="CS17" s="5">
        <f t="shared" si="1"/>
        <v>-0.80901699437494745</v>
      </c>
      <c r="CU17" s="5">
        <v>12</v>
      </c>
      <c r="CV17" s="5">
        <f t="shared" si="10"/>
        <v>-2</v>
      </c>
      <c r="CW17" s="5">
        <f t="shared" si="11"/>
        <v>-2</v>
      </c>
      <c r="CY17" s="5">
        <f>MOD(1.5*n-CY16,n)</f>
        <v>13</v>
      </c>
      <c r="CZ17" s="5">
        <f t="shared" si="20"/>
        <v>-0.80901699437494734</v>
      </c>
      <c r="DA17" s="5">
        <f t="shared" si="21"/>
        <v>-0.58778525229247325</v>
      </c>
      <c r="DC17" s="5">
        <v>12</v>
      </c>
      <c r="DD17" s="5">
        <f t="shared" si="2"/>
        <v>-2</v>
      </c>
      <c r="DE17" s="5">
        <f t="shared" si="3"/>
        <v>-2</v>
      </c>
      <c r="DG17" s="5">
        <f t="shared" si="12"/>
        <v>12</v>
      </c>
      <c r="DH17" s="5">
        <f t="shared" si="13"/>
        <v>-2</v>
      </c>
      <c r="DI17" s="5">
        <f t="shared" si="14"/>
        <v>-2</v>
      </c>
      <c r="DK17" s="5">
        <f t="shared" si="4"/>
        <v>12</v>
      </c>
      <c r="DL17" s="5">
        <f t="shared" si="5"/>
        <v>-2</v>
      </c>
      <c r="DM17" s="5">
        <f t="shared" si="6"/>
        <v>-2</v>
      </c>
      <c r="DN17" s="5">
        <f t="shared" si="7"/>
        <v>6</v>
      </c>
      <c r="DP17" s="5">
        <v>12</v>
      </c>
      <c r="DQ17" s="5">
        <f t="shared" si="8"/>
        <v>-2</v>
      </c>
      <c r="DR17" s="5">
        <f t="shared" si="9"/>
        <v>-2</v>
      </c>
    </row>
    <row r="18" spans="1:122" ht="19.5" customHeight="1" x14ac:dyDescent="0.3">
      <c r="A18" s="23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3"/>
      <c r="BT18" s="5"/>
      <c r="BU18" s="183"/>
      <c r="BV18" s="162" t="b">
        <v>0</v>
      </c>
      <c r="BW18" s="169" t="s">
        <v>166</v>
      </c>
      <c r="BX18" s="169" t="str">
        <f t="shared" si="17"/>
        <v/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Q18" s="5">
        <v>13</v>
      </c>
      <c r="CR18" s="5">
        <f t="shared" si="0"/>
        <v>-0.80901699437494734</v>
      </c>
      <c r="CS18" s="5">
        <f t="shared" si="1"/>
        <v>-0.58778525229247325</v>
      </c>
      <c r="CU18" s="5">
        <v>13</v>
      </c>
      <c r="CV18" s="5">
        <f t="shared" si="10"/>
        <v>-2</v>
      </c>
      <c r="CW18" s="5">
        <f t="shared" si="11"/>
        <v>-2</v>
      </c>
      <c r="CY18" s="5">
        <f>MOD(n-CY17,n)</f>
        <v>7</v>
      </c>
      <c r="CZ18" s="5">
        <f t="shared" si="20"/>
        <v>0.80901699437494745</v>
      </c>
      <c r="DA18" s="5">
        <f t="shared" si="21"/>
        <v>-0.58778525229247314</v>
      </c>
      <c r="DC18" s="5">
        <v>13</v>
      </c>
      <c r="DD18" s="5">
        <f t="shared" si="2"/>
        <v>-2</v>
      </c>
      <c r="DE18" s="5">
        <f t="shared" si="3"/>
        <v>-2</v>
      </c>
      <c r="DG18" s="5">
        <f t="shared" si="12"/>
        <v>13</v>
      </c>
      <c r="DH18" s="5">
        <f t="shared" si="13"/>
        <v>-2</v>
      </c>
      <c r="DI18" s="5">
        <f t="shared" si="14"/>
        <v>-2</v>
      </c>
      <c r="DK18" s="5">
        <f t="shared" si="4"/>
        <v>13</v>
      </c>
      <c r="DL18" s="5">
        <f t="shared" si="5"/>
        <v>-2</v>
      </c>
      <c r="DM18" s="5">
        <f t="shared" si="6"/>
        <v>-2</v>
      </c>
      <c r="DN18" s="5">
        <f t="shared" si="7"/>
        <v>4</v>
      </c>
      <c r="DP18" s="5">
        <v>13</v>
      </c>
      <c r="DQ18" s="5">
        <f t="shared" si="8"/>
        <v>-2</v>
      </c>
      <c r="DR18" s="5">
        <f t="shared" si="9"/>
        <v>-2</v>
      </c>
    </row>
    <row r="19" spans="1:122" ht="19.5" customHeight="1" x14ac:dyDescent="0.3">
      <c r="A19" s="23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23"/>
      <c r="BT19" s="5"/>
      <c r="BU19" s="177" t="s">
        <v>62</v>
      </c>
      <c r="BV19" s="162" t="b">
        <v>0</v>
      </c>
      <c r="BW19" s="169" t="s">
        <v>82</v>
      </c>
      <c r="BX19" s="169" t="str">
        <f t="shared" si="17"/>
        <v/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Q19" s="5">
        <v>14</v>
      </c>
      <c r="CR19" s="5">
        <f t="shared" si="0"/>
        <v>-0.95105651629515353</v>
      </c>
      <c r="CS19" s="5">
        <f t="shared" si="1"/>
        <v>-0.30901699437494751</v>
      </c>
      <c r="CU19" s="5">
        <v>14</v>
      </c>
      <c r="CV19" s="5">
        <f t="shared" si="10"/>
        <v>-2</v>
      </c>
      <c r="CW19" s="5">
        <f t="shared" si="11"/>
        <v>-2</v>
      </c>
      <c r="CY19" s="5">
        <f>MOD(n/2-CY18+1,n)</f>
        <v>4</v>
      </c>
      <c r="CZ19" s="5">
        <f t="shared" si="20"/>
        <v>0.95105651629515353</v>
      </c>
      <c r="DA19" s="5">
        <f t="shared" si="21"/>
        <v>0.3090169943749474</v>
      </c>
      <c r="DC19" s="5">
        <v>14</v>
      </c>
      <c r="DD19" s="5">
        <f t="shared" si="2"/>
        <v>-2</v>
      </c>
      <c r="DE19" s="5">
        <f t="shared" si="3"/>
        <v>-2</v>
      </c>
      <c r="DG19" s="5">
        <f t="shared" si="12"/>
        <v>14</v>
      </c>
      <c r="DH19" s="5">
        <f t="shared" si="13"/>
        <v>-2</v>
      </c>
      <c r="DI19" s="5">
        <f t="shared" si="14"/>
        <v>-2</v>
      </c>
      <c r="DK19" s="5">
        <f t="shared" si="4"/>
        <v>14</v>
      </c>
      <c r="DL19" s="5">
        <f t="shared" si="5"/>
        <v>-2</v>
      </c>
      <c r="DM19" s="5">
        <f t="shared" si="6"/>
        <v>-2</v>
      </c>
      <c r="DN19" s="5">
        <f t="shared" si="7"/>
        <v>2</v>
      </c>
      <c r="DP19" s="5">
        <v>14</v>
      </c>
      <c r="DQ19" s="5">
        <f t="shared" si="8"/>
        <v>-2</v>
      </c>
      <c r="DR19" s="5">
        <f t="shared" si="9"/>
        <v>-2</v>
      </c>
    </row>
    <row r="20" spans="1:122" ht="19.5" customHeight="1" x14ac:dyDescent="0.3">
      <c r="A20" s="23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23"/>
      <c r="BT20" s="5"/>
      <c r="BU20" s="177"/>
      <c r="BV20" s="162" t="b">
        <v>0</v>
      </c>
      <c r="BW20" s="169" t="s">
        <v>102</v>
      </c>
      <c r="BX20" s="169" t="str">
        <f t="shared" si="17"/>
        <v/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Q20" s="5">
        <v>15</v>
      </c>
      <c r="CR20" s="5">
        <f t="shared" si="0"/>
        <v>-1</v>
      </c>
      <c r="CS20" s="5">
        <f t="shared" si="1"/>
        <v>-1.22514845490862E-16</v>
      </c>
      <c r="CU20" s="5">
        <v>15</v>
      </c>
      <c r="CV20" s="5">
        <f t="shared" si="10"/>
        <v>-2</v>
      </c>
      <c r="CW20" s="5">
        <f t="shared" si="11"/>
        <v>-2</v>
      </c>
      <c r="CY20" s="5">
        <f>MOD(n-CY19,n)</f>
        <v>16</v>
      </c>
      <c r="CZ20" s="5">
        <f t="shared" si="20"/>
        <v>-0.95105651629515364</v>
      </c>
      <c r="DA20" s="5">
        <f t="shared" si="21"/>
        <v>0.30901699437494728</v>
      </c>
      <c r="DC20" s="5">
        <v>15</v>
      </c>
      <c r="DD20" s="5">
        <f t="shared" si="2"/>
        <v>-2</v>
      </c>
      <c r="DE20" s="5">
        <f t="shared" si="3"/>
        <v>-2</v>
      </c>
      <c r="DG20" s="5">
        <f t="shared" si="12"/>
        <v>15</v>
      </c>
      <c r="DH20" s="5">
        <f t="shared" si="13"/>
        <v>-2</v>
      </c>
      <c r="DI20" s="5">
        <f t="shared" si="14"/>
        <v>-2</v>
      </c>
      <c r="DK20" s="5">
        <f t="shared" si="4"/>
        <v>15</v>
      </c>
      <c r="DL20" s="5">
        <f t="shared" si="5"/>
        <v>-2</v>
      </c>
      <c r="DM20" s="5">
        <f t="shared" si="6"/>
        <v>-2</v>
      </c>
      <c r="DN20" s="5">
        <f t="shared" si="7"/>
        <v>0</v>
      </c>
      <c r="DP20" s="5">
        <v>15</v>
      </c>
      <c r="DQ20" s="5">
        <f t="shared" si="8"/>
        <v>-2</v>
      </c>
      <c r="DR20" s="5">
        <f t="shared" si="9"/>
        <v>-2</v>
      </c>
    </row>
    <row r="21" spans="1:122" ht="19.5" customHeight="1" x14ac:dyDescent="0.3">
      <c r="A21" s="2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23"/>
      <c r="BT21" s="5"/>
      <c r="BU21" s="177"/>
      <c r="BV21" s="162" t="b">
        <v>0</v>
      </c>
      <c r="BW21" s="169" t="s">
        <v>121</v>
      </c>
      <c r="BX21" s="169" t="str">
        <f t="shared" si="17"/>
        <v/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Q21" s="5">
        <v>16</v>
      </c>
      <c r="CR21" s="5">
        <f t="shared" si="0"/>
        <v>-0.95105651629515364</v>
      </c>
      <c r="CS21" s="5">
        <f t="shared" si="1"/>
        <v>0.30901699437494728</v>
      </c>
      <c r="CU21" s="5">
        <v>16</v>
      </c>
      <c r="CV21" s="5">
        <f t="shared" si="10"/>
        <v>-2</v>
      </c>
      <c r="CW21" s="5">
        <f t="shared" si="11"/>
        <v>-2</v>
      </c>
      <c r="CY21" s="5">
        <f>MOD(1.5*n-CY20,n)</f>
        <v>14</v>
      </c>
      <c r="CZ21" s="5">
        <f t="shared" si="20"/>
        <v>-0.95105651629515353</v>
      </c>
      <c r="DA21" s="5">
        <f t="shared" si="21"/>
        <v>-0.30901699437494751</v>
      </c>
      <c r="DC21" s="5">
        <v>16</v>
      </c>
      <c r="DD21" s="5">
        <f t="shared" si="2"/>
        <v>-2</v>
      </c>
      <c r="DE21" s="5">
        <f t="shared" si="3"/>
        <v>-2</v>
      </c>
      <c r="DG21" s="5">
        <f t="shared" si="12"/>
        <v>16</v>
      </c>
      <c r="DH21" s="5">
        <f t="shared" si="13"/>
        <v>-2</v>
      </c>
      <c r="DI21" s="5">
        <f t="shared" si="14"/>
        <v>-2</v>
      </c>
      <c r="DK21" s="5">
        <f t="shared" si="4"/>
        <v>16</v>
      </c>
      <c r="DL21" s="5">
        <f t="shared" si="5"/>
        <v>-2</v>
      </c>
      <c r="DM21" s="5">
        <f t="shared" si="6"/>
        <v>-2</v>
      </c>
      <c r="DN21" s="5">
        <f t="shared" si="7"/>
        <v>1</v>
      </c>
      <c r="DP21" s="5">
        <v>16</v>
      </c>
      <c r="DQ21" s="5">
        <f t="shared" si="8"/>
        <v>-2</v>
      </c>
      <c r="DR21" s="5">
        <f t="shared" si="9"/>
        <v>-2</v>
      </c>
    </row>
    <row r="22" spans="1:122" ht="19.5" customHeight="1" x14ac:dyDescent="0.3">
      <c r="A22" s="2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23"/>
      <c r="BT22" s="5"/>
      <c r="BU22" s="177"/>
      <c r="BV22" s="162" t="b">
        <v>0</v>
      </c>
      <c r="BW22" s="169" t="s">
        <v>18</v>
      </c>
      <c r="BX22" s="169" t="str">
        <f t="shared" si="17"/>
        <v/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Q22" s="5">
        <v>17</v>
      </c>
      <c r="CR22" s="5">
        <f t="shared" si="0"/>
        <v>-0.80901699437494756</v>
      </c>
      <c r="CS22" s="5">
        <f t="shared" si="1"/>
        <v>0.58778525229247303</v>
      </c>
      <c r="CU22" s="5">
        <v>17</v>
      </c>
      <c r="CV22" s="5">
        <f t="shared" si="10"/>
        <v>-2</v>
      </c>
      <c r="CW22" s="5">
        <f t="shared" si="11"/>
        <v>-2</v>
      </c>
      <c r="CY22" s="5">
        <f>MOD(n-CY21,n)</f>
        <v>6</v>
      </c>
      <c r="CZ22" s="5">
        <f t="shared" si="20"/>
        <v>0.95105651629515353</v>
      </c>
      <c r="DA22" s="5">
        <f t="shared" si="21"/>
        <v>-0.3090169943749474</v>
      </c>
      <c r="DC22" s="5">
        <v>17</v>
      </c>
      <c r="DD22" s="5">
        <f t="shared" si="2"/>
        <v>-2</v>
      </c>
      <c r="DE22" s="5">
        <f t="shared" si="3"/>
        <v>-2</v>
      </c>
      <c r="DG22" s="5">
        <f t="shared" si="12"/>
        <v>17</v>
      </c>
      <c r="DH22" s="5">
        <f t="shared" si="13"/>
        <v>-2</v>
      </c>
      <c r="DI22" s="5">
        <f t="shared" si="14"/>
        <v>-2</v>
      </c>
      <c r="DK22" s="5">
        <f t="shared" si="4"/>
        <v>17</v>
      </c>
      <c r="DL22" s="5">
        <f t="shared" si="5"/>
        <v>-2</v>
      </c>
      <c r="DM22" s="5">
        <f t="shared" si="6"/>
        <v>-2</v>
      </c>
      <c r="DN22" s="5">
        <f t="shared" si="7"/>
        <v>3</v>
      </c>
      <c r="DP22" s="5">
        <v>17</v>
      </c>
      <c r="DQ22" s="5">
        <f t="shared" si="8"/>
        <v>-2</v>
      </c>
      <c r="DR22" s="5">
        <f t="shared" si="9"/>
        <v>-2</v>
      </c>
    </row>
    <row r="23" spans="1:122" ht="19.5" customHeight="1" x14ac:dyDescent="0.3">
      <c r="A23" s="2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23"/>
      <c r="BT23" s="5"/>
      <c r="BU23" s="177"/>
      <c r="BV23" s="162" t="b">
        <v>0</v>
      </c>
      <c r="BW23" s="169" t="s">
        <v>111</v>
      </c>
      <c r="BX23" s="169" t="str">
        <f t="shared" si="17"/>
        <v/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Q23" s="5">
        <v>18</v>
      </c>
      <c r="CR23" s="5">
        <f t="shared" si="0"/>
        <v>-0.58778525229247325</v>
      </c>
      <c r="CS23" s="5">
        <f t="shared" si="1"/>
        <v>0.80901699437494734</v>
      </c>
      <c r="CU23" s="5">
        <v>18</v>
      </c>
      <c r="CV23" s="5">
        <f t="shared" si="10"/>
        <v>-2</v>
      </c>
      <c r="CW23" s="5">
        <f t="shared" si="11"/>
        <v>-2</v>
      </c>
      <c r="CY23" s="5">
        <f>MOD(n/2-CY22+1,n)</f>
        <v>5</v>
      </c>
      <c r="CZ23" s="5">
        <f t="shared" si="20"/>
        <v>1</v>
      </c>
      <c r="DA23" s="5">
        <f t="shared" si="21"/>
        <v>0</v>
      </c>
      <c r="DC23" s="5">
        <v>18</v>
      </c>
      <c r="DD23" s="5">
        <f t="shared" si="2"/>
        <v>-2</v>
      </c>
      <c r="DE23" s="5">
        <f t="shared" si="3"/>
        <v>-2</v>
      </c>
      <c r="DG23" s="5">
        <f t="shared" si="12"/>
        <v>18</v>
      </c>
      <c r="DH23" s="5">
        <f t="shared" si="13"/>
        <v>-2</v>
      </c>
      <c r="DI23" s="5">
        <f t="shared" si="14"/>
        <v>-2</v>
      </c>
      <c r="DK23" s="5">
        <f t="shared" si="4"/>
        <v>18</v>
      </c>
      <c r="DL23" s="5">
        <f t="shared" si="5"/>
        <v>-2</v>
      </c>
      <c r="DM23" s="5">
        <f t="shared" si="6"/>
        <v>-2</v>
      </c>
      <c r="DN23" s="5">
        <f t="shared" si="7"/>
        <v>5</v>
      </c>
      <c r="DP23" s="5">
        <v>18</v>
      </c>
      <c r="DQ23" s="5">
        <f t="shared" si="8"/>
        <v>-2</v>
      </c>
      <c r="DR23" s="5">
        <f t="shared" si="9"/>
        <v>-2</v>
      </c>
    </row>
    <row r="24" spans="1:122" ht="19.5" customHeight="1" x14ac:dyDescent="0.3">
      <c r="A24" s="2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23"/>
      <c r="BT24" s="5"/>
      <c r="BU24" s="177"/>
      <c r="BV24" s="162" t="b">
        <v>0</v>
      </c>
      <c r="BW24" s="169" t="s">
        <v>90</v>
      </c>
      <c r="BX24" s="169" t="str">
        <f t="shared" si="17"/>
        <v/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Q24" s="5">
        <v>19</v>
      </c>
      <c r="CR24" s="5">
        <f t="shared" si="0"/>
        <v>-0.30901699437494756</v>
      </c>
      <c r="CS24" s="5">
        <f t="shared" si="1"/>
        <v>0.95105651629515353</v>
      </c>
      <c r="CU24" s="5">
        <v>19</v>
      </c>
      <c r="CV24" s="5">
        <f t="shared" si="10"/>
        <v>-2</v>
      </c>
      <c r="CW24" s="5">
        <f t="shared" si="11"/>
        <v>-2</v>
      </c>
      <c r="CY24" s="5">
        <f>MOD(n-CY23,n)</f>
        <v>15</v>
      </c>
      <c r="CZ24" s="5">
        <f t="shared" si="20"/>
        <v>-1</v>
      </c>
      <c r="DA24" s="5">
        <f t="shared" si="21"/>
        <v>-1.22514845490862E-16</v>
      </c>
      <c r="DC24" s="5">
        <v>19</v>
      </c>
      <c r="DD24" s="5">
        <f t="shared" si="2"/>
        <v>-2</v>
      </c>
      <c r="DE24" s="5">
        <f t="shared" si="3"/>
        <v>-2</v>
      </c>
      <c r="DG24" s="5">
        <f t="shared" si="12"/>
        <v>19</v>
      </c>
      <c r="DH24" s="5">
        <f t="shared" si="13"/>
        <v>-2</v>
      </c>
      <c r="DI24" s="5">
        <f t="shared" si="14"/>
        <v>-2</v>
      </c>
      <c r="DK24" s="5">
        <f t="shared" si="4"/>
        <v>19</v>
      </c>
      <c r="DL24" s="5">
        <f t="shared" si="5"/>
        <v>-2</v>
      </c>
      <c r="DM24" s="5">
        <f t="shared" si="6"/>
        <v>-2</v>
      </c>
      <c r="DN24" s="5">
        <f t="shared" si="7"/>
        <v>7</v>
      </c>
      <c r="DP24" s="5">
        <v>19</v>
      </c>
      <c r="DQ24" s="5">
        <f t="shared" si="8"/>
        <v>-2</v>
      </c>
      <c r="DR24" s="5">
        <f t="shared" si="9"/>
        <v>-2</v>
      </c>
    </row>
    <row r="25" spans="1:122" ht="19.5" customHeight="1" x14ac:dyDescent="0.3">
      <c r="A25" s="2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23"/>
      <c r="BT25" s="5"/>
      <c r="BU25" s="177" t="s">
        <v>160</v>
      </c>
      <c r="BV25" s="162" t="b">
        <v>0</v>
      </c>
      <c r="BW25" s="169" t="s">
        <v>123</v>
      </c>
      <c r="BX25" s="169" t="str">
        <f t="shared" si="17"/>
        <v/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Q25" s="5">
        <v>20</v>
      </c>
      <c r="CR25" s="5">
        <f t="shared" si="0"/>
        <v>-1.83772268236293E-16</v>
      </c>
      <c r="CS25" s="5">
        <f t="shared" si="1"/>
        <v>1</v>
      </c>
      <c r="CU25" s="5">
        <v>20</v>
      </c>
      <c r="CV25" s="5">
        <f t="shared" si="10"/>
        <v>-2</v>
      </c>
      <c r="CW25" s="5">
        <f t="shared" si="11"/>
        <v>-2</v>
      </c>
      <c r="CY25" s="5">
        <f>MOD(1.5*n-CY24,n)</f>
        <v>15</v>
      </c>
      <c r="CZ25" s="5">
        <f t="shared" si="20"/>
        <v>-1</v>
      </c>
      <c r="DA25" s="5">
        <f t="shared" si="21"/>
        <v>-1.22514845490862E-16</v>
      </c>
      <c r="DC25" s="5">
        <v>20</v>
      </c>
      <c r="DD25" s="5">
        <f t="shared" si="2"/>
        <v>-2</v>
      </c>
      <c r="DE25" s="5">
        <f t="shared" si="3"/>
        <v>-2</v>
      </c>
      <c r="DG25" s="5" t="str">
        <f t="shared" si="12"/>
        <v/>
      </c>
      <c r="DH25" s="5">
        <f t="shared" si="13"/>
        <v>-2</v>
      </c>
      <c r="DI25" s="5">
        <f t="shared" si="14"/>
        <v>-2</v>
      </c>
      <c r="DK25" s="5" t="str">
        <f t="shared" si="4"/>
        <v/>
      </c>
      <c r="DL25" s="5">
        <f t="shared" si="5"/>
        <v>-2</v>
      </c>
      <c r="DM25" s="5">
        <f t="shared" si="6"/>
        <v>-2</v>
      </c>
      <c r="DN25" s="5" t="str">
        <f t="shared" si="7"/>
        <v/>
      </c>
      <c r="DP25" s="5">
        <v>20</v>
      </c>
      <c r="DQ25" s="5">
        <f t="shared" si="8"/>
        <v>-2</v>
      </c>
      <c r="DR25" s="5">
        <f t="shared" si="9"/>
        <v>-2</v>
      </c>
    </row>
    <row r="26" spans="1:122" ht="19.5" customHeight="1" x14ac:dyDescent="0.3">
      <c r="A26" s="2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23"/>
      <c r="BT26" s="5"/>
      <c r="BU26" s="177"/>
      <c r="BV26" s="162" t="b">
        <v>0</v>
      </c>
      <c r="BW26" s="169" t="s">
        <v>91</v>
      </c>
      <c r="BX26" s="169" t="str">
        <f t="shared" si="17"/>
        <v/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Q26" s="5">
        <v>21</v>
      </c>
      <c r="CR26" s="5">
        <f t="shared" si="0"/>
        <v>0.30901699437494723</v>
      </c>
      <c r="CS26" s="5">
        <f t="shared" si="1"/>
        <v>0.95105651629515364</v>
      </c>
      <c r="CU26" s="5">
        <v>21</v>
      </c>
      <c r="CV26" s="5">
        <f t="shared" si="10"/>
        <v>-2</v>
      </c>
      <c r="CW26" s="5">
        <f t="shared" si="11"/>
        <v>-2</v>
      </c>
      <c r="CY26" s="5">
        <f>MOD(n-CY25,n)</f>
        <v>5</v>
      </c>
      <c r="CZ26" s="5">
        <f t="shared" si="20"/>
        <v>1</v>
      </c>
      <c r="DA26" s="5">
        <f t="shared" si="21"/>
        <v>0</v>
      </c>
      <c r="DC26" s="5">
        <v>21</v>
      </c>
      <c r="DD26" s="5">
        <f t="shared" si="2"/>
        <v>-2</v>
      </c>
      <c r="DE26" s="5">
        <f t="shared" si="3"/>
        <v>-2</v>
      </c>
      <c r="DG26" s="5" t="str">
        <f t="shared" si="12"/>
        <v/>
      </c>
      <c r="DH26" s="5">
        <f t="shared" si="13"/>
        <v>-2</v>
      </c>
      <c r="DI26" s="5">
        <f t="shared" si="14"/>
        <v>-2</v>
      </c>
      <c r="DK26" s="5" t="str">
        <f t="shared" si="4"/>
        <v/>
      </c>
      <c r="DL26" s="5">
        <f t="shared" si="5"/>
        <v>-2</v>
      </c>
      <c r="DM26" s="5">
        <f t="shared" si="6"/>
        <v>-2</v>
      </c>
      <c r="DN26" s="5" t="str">
        <f t="shared" si="7"/>
        <v/>
      </c>
      <c r="DP26" s="5">
        <v>21</v>
      </c>
      <c r="DQ26" s="5">
        <f t="shared" si="8"/>
        <v>-2</v>
      </c>
      <c r="DR26" s="5">
        <f t="shared" si="9"/>
        <v>-2</v>
      </c>
    </row>
    <row r="27" spans="1:122" ht="19.5" customHeight="1" x14ac:dyDescent="0.3">
      <c r="A27" s="2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23"/>
      <c r="BT27" s="5"/>
      <c r="BU27" s="177"/>
      <c r="BV27" s="162" t="b">
        <v>0</v>
      </c>
      <c r="BW27" s="169" t="s">
        <v>124</v>
      </c>
      <c r="BX27" s="169" t="str">
        <f t="shared" si="17"/>
        <v/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Q27" s="5">
        <v>22</v>
      </c>
      <c r="CR27" s="5">
        <f t="shared" si="0"/>
        <v>0.58778525229247225</v>
      </c>
      <c r="CS27" s="5">
        <f t="shared" si="1"/>
        <v>0.80901699437494812</v>
      </c>
      <c r="CU27" s="5">
        <v>22</v>
      </c>
      <c r="CV27" s="5">
        <f t="shared" si="10"/>
        <v>-2</v>
      </c>
      <c r="CW27" s="5">
        <f t="shared" si="11"/>
        <v>-2</v>
      </c>
      <c r="CY27" s="5">
        <f>MOD(n/2-CY26+1,n)</f>
        <v>6</v>
      </c>
      <c r="CZ27" s="5">
        <f t="shared" si="20"/>
        <v>0.95105651629515353</v>
      </c>
      <c r="DA27" s="5">
        <f t="shared" si="21"/>
        <v>-0.3090169943749474</v>
      </c>
      <c r="DC27" s="5">
        <v>22</v>
      </c>
      <c r="DD27" s="5">
        <f t="shared" si="2"/>
        <v>-2</v>
      </c>
      <c r="DE27" s="5">
        <f t="shared" si="3"/>
        <v>-2</v>
      </c>
      <c r="DG27" s="5" t="str">
        <f t="shared" si="12"/>
        <v/>
      </c>
      <c r="DH27" s="5">
        <f t="shared" si="13"/>
        <v>-2</v>
      </c>
      <c r="DI27" s="5">
        <f t="shared" si="14"/>
        <v>-2</v>
      </c>
      <c r="DK27" s="5" t="str">
        <f t="shared" si="4"/>
        <v/>
      </c>
      <c r="DL27" s="5">
        <f t="shared" si="5"/>
        <v>-2</v>
      </c>
      <c r="DM27" s="5">
        <f t="shared" si="6"/>
        <v>-2</v>
      </c>
      <c r="DN27" s="5" t="str">
        <f t="shared" si="7"/>
        <v/>
      </c>
      <c r="DP27" s="5">
        <v>22</v>
      </c>
      <c r="DQ27" s="5">
        <f t="shared" si="8"/>
        <v>-2</v>
      </c>
      <c r="DR27" s="5">
        <f t="shared" si="9"/>
        <v>-2</v>
      </c>
    </row>
    <row r="28" spans="1:122" ht="19.5" customHeight="1" x14ac:dyDescent="0.3">
      <c r="A28" s="24" t="b">
        <v>0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23"/>
      <c r="BT28" s="5"/>
      <c r="BU28" s="177"/>
      <c r="BV28" s="162" t="b">
        <v>0</v>
      </c>
      <c r="BW28" s="169" t="s">
        <v>85</v>
      </c>
      <c r="BX28" s="169" t="str">
        <f t="shared" si="17"/>
        <v/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Q28" s="5">
        <v>23</v>
      </c>
      <c r="CR28" s="5">
        <f t="shared" si="0"/>
        <v>0.80901699437494734</v>
      </c>
      <c r="CS28" s="5">
        <f t="shared" si="1"/>
        <v>0.58778525229247336</v>
      </c>
      <c r="CU28" s="5">
        <v>23</v>
      </c>
      <c r="CV28" s="5">
        <f t="shared" si="10"/>
        <v>-2</v>
      </c>
      <c r="CW28" s="5">
        <f t="shared" si="11"/>
        <v>-2</v>
      </c>
      <c r="CY28" s="5">
        <f>MOD(n-CY27,n)</f>
        <v>14</v>
      </c>
      <c r="CZ28" s="5">
        <f t="shared" si="20"/>
        <v>-0.95105651629515353</v>
      </c>
      <c r="DA28" s="5">
        <f t="shared" si="21"/>
        <v>-0.30901699437494751</v>
      </c>
      <c r="DC28" s="5">
        <v>23</v>
      </c>
      <c r="DD28" s="5">
        <f t="shared" si="2"/>
        <v>-2</v>
      </c>
      <c r="DE28" s="5">
        <f t="shared" si="3"/>
        <v>-2</v>
      </c>
      <c r="DG28" s="5" t="str">
        <f t="shared" si="12"/>
        <v/>
      </c>
      <c r="DH28" s="5">
        <f t="shared" si="13"/>
        <v>-2</v>
      </c>
      <c r="DI28" s="5">
        <f t="shared" si="14"/>
        <v>-2</v>
      </c>
      <c r="DK28" s="5" t="str">
        <f t="shared" si="4"/>
        <v/>
      </c>
      <c r="DL28" s="5">
        <f t="shared" si="5"/>
        <v>-2</v>
      </c>
      <c r="DM28" s="5">
        <f t="shared" si="6"/>
        <v>-2</v>
      </c>
      <c r="DN28" s="5" t="str">
        <f t="shared" si="7"/>
        <v/>
      </c>
      <c r="DP28" s="5">
        <v>23</v>
      </c>
      <c r="DQ28" s="5">
        <f t="shared" si="8"/>
        <v>-2</v>
      </c>
      <c r="DR28" s="5">
        <f t="shared" si="9"/>
        <v>-2</v>
      </c>
    </row>
    <row r="29" spans="1:122" ht="19.5" customHeight="1" x14ac:dyDescent="0.3">
      <c r="A29" s="24" t="b">
        <v>0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23"/>
      <c r="BT29" s="5"/>
      <c r="BU29" s="177"/>
      <c r="BV29" s="162" t="b">
        <v>0</v>
      </c>
      <c r="BW29" s="169" t="s">
        <v>86</v>
      </c>
      <c r="BX29" s="169" t="str">
        <f t="shared" si="17"/>
        <v/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Q29" s="5">
        <v>24</v>
      </c>
      <c r="CR29" s="5">
        <f t="shared" si="0"/>
        <v>0.95105651629515353</v>
      </c>
      <c r="CS29" s="5">
        <f t="shared" si="1"/>
        <v>0.30901699437494762</v>
      </c>
      <c r="CU29" s="5">
        <v>24</v>
      </c>
      <c r="CV29" s="5">
        <f t="shared" si="10"/>
        <v>-2</v>
      </c>
      <c r="CW29" s="5">
        <f t="shared" si="11"/>
        <v>-2</v>
      </c>
      <c r="CY29" s="5">
        <f>MOD(1.5*n-CY28,n)</f>
        <v>16</v>
      </c>
      <c r="CZ29" s="5">
        <f t="shared" si="20"/>
        <v>-0.95105651629515364</v>
      </c>
      <c r="DA29" s="5">
        <f t="shared" si="21"/>
        <v>0.30901699437494728</v>
      </c>
      <c r="DC29" s="5">
        <v>24</v>
      </c>
      <c r="DD29" s="5">
        <f t="shared" si="2"/>
        <v>-2</v>
      </c>
      <c r="DE29" s="5">
        <f t="shared" si="3"/>
        <v>-2</v>
      </c>
      <c r="DG29" s="5" t="str">
        <f t="shared" si="12"/>
        <v/>
      </c>
      <c r="DH29" s="5">
        <f t="shared" si="13"/>
        <v>-2</v>
      </c>
      <c r="DI29" s="5">
        <f t="shared" si="14"/>
        <v>-2</v>
      </c>
      <c r="DK29" s="5" t="str">
        <f t="shared" si="4"/>
        <v/>
      </c>
      <c r="DL29" s="5">
        <f t="shared" si="5"/>
        <v>-2</v>
      </c>
      <c r="DM29" s="5">
        <f t="shared" si="6"/>
        <v>-2</v>
      </c>
      <c r="DN29" s="5" t="str">
        <f t="shared" si="7"/>
        <v/>
      </c>
      <c r="DP29" s="5">
        <v>24</v>
      </c>
      <c r="DQ29" s="5">
        <f t="shared" si="8"/>
        <v>-2</v>
      </c>
      <c r="DR29" s="5">
        <f t="shared" si="9"/>
        <v>-2</v>
      </c>
    </row>
    <row r="30" spans="1:122" ht="2.25" customHeight="1" x14ac:dyDescent="0.25">
      <c r="A30" s="23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23"/>
      <c r="BT30" s="5"/>
      <c r="BU30" s="177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Q30" s="5">
        <v>25</v>
      </c>
      <c r="CR30" s="5">
        <f t="shared" si="0"/>
        <v>1</v>
      </c>
      <c r="CS30" s="5">
        <f t="shared" si="1"/>
        <v>2.45029690981724E-16</v>
      </c>
      <c r="CU30" s="5">
        <v>25</v>
      </c>
      <c r="CV30" s="5">
        <f t="shared" si="10"/>
        <v>-2</v>
      </c>
      <c r="CW30" s="5">
        <f t="shared" si="11"/>
        <v>-2</v>
      </c>
      <c r="CY30" s="5">
        <f>MOD(n-CY29,n)</f>
        <v>4</v>
      </c>
      <c r="CZ30" s="5">
        <f t="shared" si="20"/>
        <v>0.95105651629515353</v>
      </c>
      <c r="DA30" s="5">
        <f t="shared" si="21"/>
        <v>0.3090169943749474</v>
      </c>
      <c r="DC30" s="5">
        <v>25</v>
      </c>
      <c r="DD30" s="5">
        <f t="shared" si="2"/>
        <v>-2</v>
      </c>
      <c r="DE30" s="5">
        <f t="shared" si="3"/>
        <v>-2</v>
      </c>
      <c r="DG30" s="5" t="str">
        <f t="shared" si="12"/>
        <v/>
      </c>
      <c r="DH30" s="5">
        <f t="shared" si="13"/>
        <v>-2</v>
      </c>
      <c r="DI30" s="5">
        <f t="shared" si="14"/>
        <v>-2</v>
      </c>
      <c r="DK30" s="5" t="str">
        <f t="shared" si="4"/>
        <v/>
      </c>
      <c r="DL30" s="5">
        <f t="shared" si="5"/>
        <v>-2</v>
      </c>
      <c r="DM30" s="5">
        <f t="shared" si="6"/>
        <v>-2</v>
      </c>
      <c r="DN30" s="5" t="str">
        <f t="shared" si="7"/>
        <v/>
      </c>
      <c r="DP30" s="5">
        <v>25</v>
      </c>
      <c r="DQ30" s="5">
        <f t="shared" si="8"/>
        <v>-2</v>
      </c>
      <c r="DR30" s="5">
        <f t="shared" si="9"/>
        <v>-2</v>
      </c>
    </row>
    <row r="31" spans="1:122" ht="19.5" customHeight="1" x14ac:dyDescent="0.3">
      <c r="A31" s="24" t="b">
        <v>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BT31" s="5"/>
      <c r="BU31" s="177"/>
      <c r="BV31" s="162" t="b">
        <v>0</v>
      </c>
      <c r="BW31" s="169" t="s">
        <v>92</v>
      </c>
      <c r="BX31" s="171" t="str">
        <f t="shared" ref="BX31" si="26">IF(BV31=TRUE,BW31,"")</f>
        <v/>
      </c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Q31" s="5">
        <v>26</v>
      </c>
      <c r="CR31" s="5">
        <f t="shared" si="0"/>
        <v>0.95105651629515364</v>
      </c>
      <c r="CS31" s="5">
        <f t="shared" si="1"/>
        <v>-0.30901699437494717</v>
      </c>
      <c r="CU31" s="5">
        <v>26</v>
      </c>
      <c r="CV31" s="5">
        <f t="shared" si="10"/>
        <v>-2</v>
      </c>
      <c r="CW31" s="5">
        <f t="shared" si="11"/>
        <v>-2</v>
      </c>
      <c r="CY31" s="5">
        <f>MOD(n/2-CY30+1,n)</f>
        <v>7</v>
      </c>
      <c r="CZ31" s="5">
        <f t="shared" si="20"/>
        <v>0.80901699437494745</v>
      </c>
      <c r="DA31" s="5">
        <f t="shared" si="21"/>
        <v>-0.58778525229247314</v>
      </c>
      <c r="DC31" s="5">
        <v>26</v>
      </c>
      <c r="DD31" s="5">
        <f t="shared" si="2"/>
        <v>-2</v>
      </c>
      <c r="DE31" s="5">
        <f t="shared" si="3"/>
        <v>-2</v>
      </c>
      <c r="DG31" s="5" t="str">
        <f t="shared" si="12"/>
        <v/>
      </c>
      <c r="DH31" s="5">
        <f t="shared" si="13"/>
        <v>-2</v>
      </c>
      <c r="DI31" s="5">
        <f t="shared" si="14"/>
        <v>-2</v>
      </c>
      <c r="DK31" s="5" t="str">
        <f t="shared" si="4"/>
        <v/>
      </c>
      <c r="DL31" s="5">
        <f t="shared" si="5"/>
        <v>-2</v>
      </c>
      <c r="DM31" s="5">
        <f t="shared" si="6"/>
        <v>-2</v>
      </c>
      <c r="DN31" s="5" t="str">
        <f t="shared" si="7"/>
        <v/>
      </c>
      <c r="DP31" s="5">
        <v>26</v>
      </c>
      <c r="DQ31" s="5">
        <f t="shared" si="8"/>
        <v>-2</v>
      </c>
      <c r="DR31" s="5">
        <f t="shared" si="9"/>
        <v>-2</v>
      </c>
    </row>
    <row r="32" spans="1:122" ht="19.5" customHeight="1" x14ac:dyDescent="0.3">
      <c r="BT32" s="174" t="s">
        <v>167</v>
      </c>
      <c r="BU32" s="174"/>
      <c r="BV32" s="169" t="str">
        <f>IF(A28=FALSE,"","       If n is large, and you decide to add numbers of apex counts starting at the top and going clockwise, it will soon become tedious.")</f>
        <v/>
      </c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Q32" s="5">
        <v>27</v>
      </c>
      <c r="CR32" s="5">
        <f t="shared" si="0"/>
        <v>0.80901699437494756</v>
      </c>
      <c r="CS32" s="5">
        <f t="shared" si="1"/>
        <v>-0.58778525229247292</v>
      </c>
      <c r="CU32" s="5">
        <v>27</v>
      </c>
      <c r="CV32" s="5">
        <f t="shared" si="10"/>
        <v>-2</v>
      </c>
      <c r="CW32" s="5">
        <f t="shared" si="11"/>
        <v>-2</v>
      </c>
      <c r="CY32" s="5">
        <f>MOD(n-CY31,n)</f>
        <v>13</v>
      </c>
      <c r="CZ32" s="5">
        <f t="shared" si="20"/>
        <v>-0.80901699437494734</v>
      </c>
      <c r="DA32" s="5">
        <f t="shared" si="21"/>
        <v>-0.58778525229247325</v>
      </c>
      <c r="DC32" s="5">
        <v>27</v>
      </c>
      <c r="DD32" s="5">
        <f t="shared" si="2"/>
        <v>-2</v>
      </c>
      <c r="DE32" s="5">
        <f t="shared" si="3"/>
        <v>-2</v>
      </c>
      <c r="DG32" s="5" t="str">
        <f t="shared" si="12"/>
        <v/>
      </c>
      <c r="DH32" s="5">
        <f t="shared" si="13"/>
        <v>-2</v>
      </c>
      <c r="DI32" s="5">
        <f t="shared" si="14"/>
        <v>-2</v>
      </c>
      <c r="DK32" s="5" t="str">
        <f t="shared" si="4"/>
        <v/>
      </c>
      <c r="DL32" s="5">
        <f t="shared" si="5"/>
        <v>-2</v>
      </c>
      <c r="DM32" s="5">
        <f t="shared" si="6"/>
        <v>-2</v>
      </c>
      <c r="DN32" s="5" t="str">
        <f t="shared" si="7"/>
        <v/>
      </c>
      <c r="DP32" s="5">
        <v>27</v>
      </c>
      <c r="DQ32" s="5">
        <f t="shared" si="8"/>
        <v>-2</v>
      </c>
      <c r="DR32" s="5">
        <f t="shared" si="9"/>
        <v>-2</v>
      </c>
    </row>
    <row r="33" spans="1:127" ht="19.5" customHeight="1" x14ac:dyDescent="0.3">
      <c r="BT33" s="174"/>
      <c r="BU33" s="174"/>
      <c r="BV33" s="169" t="str">
        <f>IF(A29=FALSE,"","       Instead, start at one of the two vertices with apex counts of 0 located at the end of the wave and follow the zig-zag pattern from one side to the other. Notice the number pattern. From here, T(n) should be clear.")</f>
        <v/>
      </c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Q33" s="5">
        <v>28</v>
      </c>
      <c r="CR33" s="5">
        <f t="shared" si="0"/>
        <v>0.58778525229247336</v>
      </c>
      <c r="CS33" s="5">
        <f t="shared" si="1"/>
        <v>-0.80901699437494723</v>
      </c>
      <c r="CU33" s="5">
        <v>28</v>
      </c>
      <c r="CV33" s="5">
        <f t="shared" si="10"/>
        <v>-2</v>
      </c>
      <c r="CW33" s="5">
        <f t="shared" si="11"/>
        <v>-2</v>
      </c>
      <c r="CY33" s="5">
        <f>MOD(1.5*n-CY32,n)</f>
        <v>17</v>
      </c>
      <c r="CZ33" s="5">
        <f t="shared" si="20"/>
        <v>-0.80901699437494756</v>
      </c>
      <c r="DA33" s="5">
        <f t="shared" si="21"/>
        <v>0.58778525229247303</v>
      </c>
      <c r="DC33" s="5">
        <v>28</v>
      </c>
      <c r="DD33" s="5">
        <f t="shared" si="2"/>
        <v>-2</v>
      </c>
      <c r="DE33" s="5">
        <f t="shared" si="3"/>
        <v>-2</v>
      </c>
      <c r="DG33" s="5" t="str">
        <f t="shared" si="12"/>
        <v/>
      </c>
      <c r="DH33" s="5">
        <f t="shared" si="13"/>
        <v>-2</v>
      </c>
      <c r="DI33" s="5">
        <f t="shared" si="14"/>
        <v>-2</v>
      </c>
      <c r="DK33" s="5" t="str">
        <f t="shared" si="4"/>
        <v/>
      </c>
      <c r="DL33" s="5">
        <f t="shared" si="5"/>
        <v>-2</v>
      </c>
      <c r="DM33" s="5">
        <f t="shared" si="6"/>
        <v>-2</v>
      </c>
      <c r="DN33" s="5" t="str">
        <f t="shared" si="7"/>
        <v/>
      </c>
      <c r="DP33" s="5">
        <v>28</v>
      </c>
      <c r="DQ33" s="5">
        <f t="shared" si="8"/>
        <v>-2</v>
      </c>
      <c r="DR33" s="5">
        <f t="shared" si="9"/>
        <v>-2</v>
      </c>
    </row>
    <row r="34" spans="1:127" ht="18.75" x14ac:dyDescent="0.25">
      <c r="BT34" s="174"/>
      <c r="BU34" s="174"/>
      <c r="BV34" s="172" t="str">
        <f>IF(A31=FALSE,"","       It turns out that there is another interesting way to visualize k² using something called gnomons. To read about that, go back to the Square sheet and click the box in AA4. Finally, click Q6 for two additional methods.")</f>
        <v/>
      </c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Q34" s="5">
        <v>29</v>
      </c>
      <c r="CR34" s="5">
        <f t="shared" si="0"/>
        <v>0.30901699437494773</v>
      </c>
      <c r="CS34" s="5">
        <f t="shared" si="1"/>
        <v>-0.95105651629515353</v>
      </c>
      <c r="CU34" s="5">
        <v>29</v>
      </c>
      <c r="CV34" s="5">
        <f t="shared" si="10"/>
        <v>-2</v>
      </c>
      <c r="CW34" s="5">
        <f t="shared" si="11"/>
        <v>-2</v>
      </c>
      <c r="CY34" s="5">
        <f>MOD(n-CY33,n)</f>
        <v>3</v>
      </c>
      <c r="CZ34" s="5">
        <f t="shared" si="20"/>
        <v>0.80901699437494745</v>
      </c>
      <c r="DA34" s="5">
        <f t="shared" si="21"/>
        <v>0.58778525229247314</v>
      </c>
      <c r="DC34" s="5">
        <v>29</v>
      </c>
      <c r="DD34" s="5">
        <f t="shared" si="2"/>
        <v>-2</v>
      </c>
      <c r="DE34" s="5">
        <f t="shared" si="3"/>
        <v>-2</v>
      </c>
      <c r="DG34" s="5" t="str">
        <f t="shared" si="12"/>
        <v/>
      </c>
      <c r="DH34" s="5">
        <f t="shared" si="13"/>
        <v>-2</v>
      </c>
      <c r="DI34" s="5">
        <f t="shared" si="14"/>
        <v>-2</v>
      </c>
      <c r="DK34" s="5" t="str">
        <f t="shared" si="4"/>
        <v/>
      </c>
      <c r="DL34" s="5">
        <f t="shared" si="5"/>
        <v>-2</v>
      </c>
      <c r="DM34" s="5">
        <f t="shared" si="6"/>
        <v>-2</v>
      </c>
      <c r="DN34" s="5" t="str">
        <f t="shared" si="7"/>
        <v/>
      </c>
      <c r="DP34" s="5">
        <v>29</v>
      </c>
      <c r="DQ34" s="5">
        <f t="shared" si="8"/>
        <v>-2</v>
      </c>
      <c r="DR34" s="5">
        <f t="shared" si="9"/>
        <v>-2</v>
      </c>
    </row>
    <row r="35" spans="1:127" s="159" customFormat="1" x14ac:dyDescent="0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5"/>
      <c r="CQ35" s="5">
        <v>30</v>
      </c>
      <c r="CR35" s="5">
        <f t="shared" si="0"/>
        <v>3.06287113727155E-16</v>
      </c>
      <c r="CS35" s="5">
        <f t="shared" si="1"/>
        <v>-1</v>
      </c>
      <c r="CT35" s="5"/>
      <c r="CU35" s="5">
        <v>30</v>
      </c>
      <c r="CV35" s="5">
        <f t="shared" si="10"/>
        <v>-2</v>
      </c>
      <c r="CW35" s="5">
        <f t="shared" si="11"/>
        <v>-2</v>
      </c>
      <c r="CX35" s="5"/>
      <c r="CY35" s="5">
        <f>MOD(n/2-CY34+1,n)</f>
        <v>8</v>
      </c>
      <c r="CZ35" s="5">
        <f t="shared" si="20"/>
        <v>0.58778525229247314</v>
      </c>
      <c r="DA35" s="5">
        <f t="shared" si="21"/>
        <v>-0.80901699437494745</v>
      </c>
      <c r="DB35" s="5"/>
      <c r="DC35" s="5">
        <v>30</v>
      </c>
      <c r="DD35" s="5">
        <f t="shared" si="2"/>
        <v>-2</v>
      </c>
      <c r="DE35" s="5">
        <f t="shared" si="3"/>
        <v>-2</v>
      </c>
      <c r="DF35" s="5"/>
      <c r="DG35" s="5" t="str">
        <f t="shared" si="12"/>
        <v/>
      </c>
      <c r="DH35" s="5">
        <f>IF(DH$3=0,-2,CR35*$DH$2)</f>
        <v>-2</v>
      </c>
      <c r="DI35" s="5">
        <f>IF(DI$3=0,-2,CS35*$DH$2)</f>
        <v>-2</v>
      </c>
      <c r="DJ35" s="5"/>
      <c r="DK35" s="5"/>
      <c r="DL35" s="5"/>
      <c r="DM35" s="5"/>
      <c r="DN35" s="5"/>
      <c r="DO35" s="5"/>
      <c r="DP35" s="5">
        <v>30</v>
      </c>
      <c r="DQ35" s="5">
        <f t="shared" si="8"/>
        <v>-2</v>
      </c>
      <c r="DR35" s="5">
        <f t="shared" si="9"/>
        <v>-2</v>
      </c>
      <c r="DS35" s="5"/>
      <c r="DT35" s="5"/>
      <c r="DU35" s="5"/>
      <c r="DV35" s="5"/>
      <c r="DW35" s="157"/>
    </row>
    <row r="36" spans="1:127" s="159" customFormat="1" x14ac:dyDescent="0.25">
      <c r="A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CH36" s="157"/>
      <c r="CI36" s="157"/>
      <c r="CJ36" s="157"/>
      <c r="CK36" s="157"/>
      <c r="CL36" s="157"/>
      <c r="CM36" s="157"/>
      <c r="CN36" s="157"/>
      <c r="CO36" s="157"/>
      <c r="CP36" s="5"/>
      <c r="CQ36" s="5">
        <v>31</v>
      </c>
      <c r="CR36" s="5">
        <f t="shared" ref="CR36" si="27">COS($CR$3-PI()*2*$CS$2*CQ36/$CQ$2)</f>
        <v>-0.30901699437494712</v>
      </c>
      <c r="CS36" s="5">
        <f t="shared" ref="CS36" si="28">SIN($CR$3-PI()*2*$CS$2*CQ36/$CQ$2)</f>
        <v>-0.95105651629515364</v>
      </c>
      <c r="CT36" s="5"/>
      <c r="CU36" s="5">
        <v>31</v>
      </c>
      <c r="CV36" s="5">
        <f t="shared" ref="CV36" si="29">IF(CV$3=0,-2,CR36)</f>
        <v>-2</v>
      </c>
      <c r="CW36" s="5">
        <f t="shared" ref="CW36" si="30">IF(CW$3=0,-2,CS36)</f>
        <v>-2</v>
      </c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>
        <v>31</v>
      </c>
      <c r="DQ36" s="5">
        <f t="shared" si="8"/>
        <v>-2</v>
      </c>
      <c r="DR36" s="5">
        <f t="shared" si="9"/>
        <v>-2</v>
      </c>
      <c r="DS36" s="5"/>
      <c r="DT36" s="5"/>
      <c r="DU36" s="5"/>
      <c r="DV36" s="5"/>
      <c r="DW36" s="157"/>
    </row>
    <row r="37" spans="1:127" s="159" customFormat="1" x14ac:dyDescent="0.25">
      <c r="A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CH37" s="157"/>
      <c r="CI37" s="157"/>
      <c r="CJ37" s="157"/>
      <c r="CK37" s="157"/>
      <c r="CL37" s="157"/>
      <c r="CM37" s="157"/>
      <c r="CN37" s="157"/>
      <c r="CO37" s="157"/>
      <c r="CP37" s="5"/>
      <c r="CQ37" s="5"/>
      <c r="CR37" s="5"/>
      <c r="CS37" s="5"/>
      <c r="CT37" s="5"/>
      <c r="CU37" s="5"/>
      <c r="CV37" s="5"/>
      <c r="CW37" s="5"/>
      <c r="CX37" s="5"/>
      <c r="CY37" s="5">
        <f t="shared" ref="CY37:CY66" si="31">MOD(n/2+CY5,n)</f>
        <v>10</v>
      </c>
      <c r="CZ37" s="5">
        <f t="shared" si="20"/>
        <v>6.1257422745431001E-17</v>
      </c>
      <c r="DA37" s="5">
        <f t="shared" si="21"/>
        <v>-1</v>
      </c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>
        <v>32</v>
      </c>
      <c r="DQ37" s="5">
        <f t="shared" si="8"/>
        <v>-2</v>
      </c>
      <c r="DR37" s="5">
        <f t="shared" si="9"/>
        <v>-2</v>
      </c>
      <c r="DS37" s="5"/>
      <c r="DT37" s="5"/>
      <c r="DU37" s="5"/>
      <c r="DV37" s="5"/>
      <c r="DW37" s="157"/>
    </row>
    <row r="38" spans="1:127" s="159" customFormat="1" x14ac:dyDescent="0.25">
      <c r="A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CH38" s="157"/>
      <c r="CI38" s="157"/>
      <c r="CJ38" s="157"/>
      <c r="CK38" s="157"/>
      <c r="CL38" s="157"/>
      <c r="CM38" s="157"/>
      <c r="CN38" s="157"/>
      <c r="CO38" s="157"/>
      <c r="CP38" s="5"/>
      <c r="CQ38" s="5"/>
      <c r="CR38" s="5"/>
      <c r="CS38" s="5"/>
      <c r="CT38" s="5"/>
      <c r="CU38" s="5"/>
      <c r="CV38" s="5"/>
      <c r="CW38" s="5"/>
      <c r="CX38" s="5"/>
      <c r="CY38" s="5">
        <f t="shared" si="31"/>
        <v>0</v>
      </c>
      <c r="CZ38" s="5">
        <f t="shared" si="20"/>
        <v>6.1257422745431001E-17</v>
      </c>
      <c r="DA38" s="5">
        <f t="shared" si="21"/>
        <v>1</v>
      </c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>
        <v>33</v>
      </c>
      <c r="DQ38" s="5">
        <f t="shared" si="8"/>
        <v>-2</v>
      </c>
      <c r="DR38" s="5">
        <f t="shared" si="9"/>
        <v>-2</v>
      </c>
      <c r="DS38" s="5"/>
      <c r="DT38" s="5"/>
      <c r="DU38" s="5"/>
      <c r="DV38" s="5"/>
      <c r="DW38" s="157"/>
    </row>
    <row r="39" spans="1:127" s="157" customFormat="1" x14ac:dyDescent="0.25">
      <c r="CP39" s="5"/>
      <c r="CQ39" s="5"/>
      <c r="CR39" s="5"/>
      <c r="CS39" s="5"/>
      <c r="CT39" s="5"/>
      <c r="CU39" s="5"/>
      <c r="CV39" s="5"/>
      <c r="CW39" s="5"/>
      <c r="CX39" s="5"/>
      <c r="CY39" s="5">
        <f t="shared" si="31"/>
        <v>11</v>
      </c>
      <c r="CZ39" s="5">
        <f t="shared" si="20"/>
        <v>-0.30901699437494695</v>
      </c>
      <c r="DA39" s="5">
        <f t="shared" si="21"/>
        <v>-0.95105651629515375</v>
      </c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>
        <v>34</v>
      </c>
      <c r="DQ39" s="5">
        <f t="shared" si="8"/>
        <v>-2</v>
      </c>
      <c r="DR39" s="5">
        <f t="shared" si="9"/>
        <v>-2</v>
      </c>
      <c r="DS39" s="5"/>
      <c r="DT39" s="5"/>
      <c r="DU39" s="5"/>
      <c r="DV39" s="5"/>
    </row>
    <row r="40" spans="1:127" s="157" customFormat="1" x14ac:dyDescent="0.25">
      <c r="CP40" s="5"/>
      <c r="CQ40" s="5"/>
      <c r="CR40" s="5"/>
      <c r="CS40" s="5"/>
      <c r="CT40" s="5"/>
      <c r="CU40" s="5"/>
      <c r="CV40" s="5"/>
      <c r="CW40" s="5"/>
      <c r="CX40" s="5"/>
      <c r="CY40" s="5">
        <f t="shared" si="31"/>
        <v>9</v>
      </c>
      <c r="CZ40" s="5">
        <f t="shared" si="20"/>
        <v>0.30901699437494745</v>
      </c>
      <c r="DA40" s="5">
        <f t="shared" si="21"/>
        <v>-0.95105651629515353</v>
      </c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>
        <v>35</v>
      </c>
      <c r="DQ40" s="5">
        <f t="shared" si="8"/>
        <v>-2</v>
      </c>
      <c r="DR40" s="5">
        <f t="shared" si="9"/>
        <v>-2</v>
      </c>
      <c r="DS40" s="5"/>
      <c r="DT40" s="5"/>
      <c r="DU40" s="5"/>
      <c r="DV40" s="5"/>
    </row>
    <row r="41" spans="1:127" s="157" customFormat="1" x14ac:dyDescent="0.25">
      <c r="CP41" s="5"/>
      <c r="CQ41" s="5"/>
      <c r="CR41" s="5"/>
      <c r="CS41" s="5"/>
      <c r="CT41" s="5"/>
      <c r="CU41" s="5"/>
      <c r="CV41" s="5"/>
      <c r="CW41" s="5"/>
      <c r="CX41" s="5"/>
      <c r="CY41" s="5">
        <f t="shared" si="31"/>
        <v>1</v>
      </c>
      <c r="CZ41" s="5">
        <f t="shared" si="20"/>
        <v>0.30901699437494745</v>
      </c>
      <c r="DA41" s="5">
        <f t="shared" si="21"/>
        <v>0.95105651629515353</v>
      </c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>
        <v>36</v>
      </c>
      <c r="DQ41" s="5">
        <f t="shared" si="8"/>
        <v>-2</v>
      </c>
      <c r="DR41" s="5">
        <f t="shared" si="9"/>
        <v>-2</v>
      </c>
      <c r="DS41" s="5"/>
      <c r="DT41" s="5"/>
      <c r="DU41" s="5"/>
      <c r="DV41" s="5"/>
    </row>
    <row r="42" spans="1:127" s="157" customFormat="1" x14ac:dyDescent="0.25">
      <c r="CP42" s="5"/>
      <c r="CQ42" s="5"/>
      <c r="CR42" s="5"/>
      <c r="CS42" s="5"/>
      <c r="CT42" s="5"/>
      <c r="CU42" s="5"/>
      <c r="CV42" s="5"/>
      <c r="CW42" s="5"/>
      <c r="CX42" s="5"/>
      <c r="CY42" s="5">
        <f t="shared" si="31"/>
        <v>19</v>
      </c>
      <c r="CZ42" s="5">
        <f t="shared" si="20"/>
        <v>-0.30901699437494756</v>
      </c>
      <c r="DA42" s="5">
        <f t="shared" si="21"/>
        <v>0.95105651629515353</v>
      </c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>
        <v>37</v>
      </c>
      <c r="DQ42" s="5">
        <f t="shared" si="8"/>
        <v>-2</v>
      </c>
      <c r="DR42" s="5">
        <f t="shared" si="9"/>
        <v>-2</v>
      </c>
      <c r="DS42" s="5"/>
      <c r="DT42" s="5"/>
      <c r="DU42" s="5"/>
      <c r="DV42" s="5"/>
    </row>
    <row r="43" spans="1:127" s="157" customFormat="1" x14ac:dyDescent="0.25">
      <c r="CP43" s="5"/>
      <c r="CQ43" s="5"/>
      <c r="CR43" s="5"/>
      <c r="CS43" s="5"/>
      <c r="CT43" s="5"/>
      <c r="CU43" s="5"/>
      <c r="CV43" s="5"/>
      <c r="CW43" s="5"/>
      <c r="CX43" s="5"/>
      <c r="CY43" s="5">
        <f t="shared" si="31"/>
        <v>12</v>
      </c>
      <c r="CZ43" s="5">
        <f t="shared" si="20"/>
        <v>-0.58778525229247303</v>
      </c>
      <c r="DA43" s="5">
        <f t="shared" si="21"/>
        <v>-0.80901699437494745</v>
      </c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>
        <v>38</v>
      </c>
      <c r="DQ43" s="5">
        <f t="shared" si="8"/>
        <v>-2</v>
      </c>
      <c r="DR43" s="5">
        <f t="shared" si="9"/>
        <v>-2</v>
      </c>
      <c r="DS43" s="5"/>
      <c r="DT43" s="5"/>
      <c r="DU43" s="5"/>
      <c r="DV43" s="5"/>
    </row>
    <row r="44" spans="1:127" s="157" customFormat="1" x14ac:dyDescent="0.25">
      <c r="CP44" s="5"/>
      <c r="CQ44" s="5"/>
      <c r="CR44" s="5"/>
      <c r="CS44" s="5"/>
      <c r="CT44" s="5"/>
      <c r="CU44" s="5"/>
      <c r="CV44" s="5"/>
      <c r="CW44" s="5"/>
      <c r="CX44" s="5"/>
      <c r="CY44" s="5">
        <f t="shared" si="31"/>
        <v>8</v>
      </c>
      <c r="CZ44" s="5">
        <f t="shared" si="20"/>
        <v>0.58778525229247314</v>
      </c>
      <c r="DA44" s="5">
        <f t="shared" si="21"/>
        <v>-0.80901699437494745</v>
      </c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>
        <v>39</v>
      </c>
      <c r="DQ44" s="5">
        <f t="shared" si="8"/>
        <v>-2</v>
      </c>
      <c r="DR44" s="5">
        <f t="shared" si="9"/>
        <v>-2</v>
      </c>
      <c r="DS44" s="5"/>
      <c r="DT44" s="5"/>
      <c r="DU44" s="5"/>
      <c r="DV44" s="5"/>
    </row>
    <row r="45" spans="1:127" s="157" customFormat="1" x14ac:dyDescent="0.25">
      <c r="CP45" s="5"/>
      <c r="CQ45" s="5"/>
      <c r="CR45" s="5"/>
      <c r="CS45" s="5"/>
      <c r="CT45" s="5"/>
      <c r="CU45" s="5"/>
      <c r="CV45" s="5"/>
      <c r="CW45" s="5"/>
      <c r="CX45" s="5"/>
      <c r="CY45" s="5">
        <f t="shared" si="31"/>
        <v>2</v>
      </c>
      <c r="CZ45" s="5">
        <f t="shared" si="20"/>
        <v>0.58778525229247314</v>
      </c>
      <c r="DA45" s="5">
        <f t="shared" si="21"/>
        <v>0.80901699437494745</v>
      </c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>
        <v>40</v>
      </c>
      <c r="DQ45" s="5">
        <f t="shared" si="8"/>
        <v>-2</v>
      </c>
      <c r="DR45" s="5">
        <f t="shared" si="9"/>
        <v>-2</v>
      </c>
      <c r="DS45" s="5"/>
      <c r="DT45" s="5"/>
      <c r="DU45" s="5"/>
      <c r="DV45" s="5"/>
    </row>
    <row r="46" spans="1:127" s="157" customFormat="1" x14ac:dyDescent="0.25">
      <c r="CP46" s="5"/>
      <c r="CQ46" s="5"/>
      <c r="CR46" s="5"/>
      <c r="CS46" s="5"/>
      <c r="CT46" s="5"/>
      <c r="CU46" s="5"/>
      <c r="CV46" s="5"/>
      <c r="CW46" s="5"/>
      <c r="CX46" s="5"/>
      <c r="CY46" s="5">
        <f t="shared" si="31"/>
        <v>18</v>
      </c>
      <c r="CZ46" s="5">
        <f t="shared" si="20"/>
        <v>-0.58778525229247325</v>
      </c>
      <c r="DA46" s="5">
        <f t="shared" si="21"/>
        <v>0.80901699437494734</v>
      </c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>
        <v>41</v>
      </c>
      <c r="DQ46" s="5">
        <f t="shared" si="8"/>
        <v>-2</v>
      </c>
      <c r="DR46" s="5">
        <f t="shared" si="9"/>
        <v>-2</v>
      </c>
      <c r="DS46" s="5"/>
      <c r="DT46" s="5"/>
      <c r="DU46" s="5"/>
      <c r="DV46" s="5"/>
    </row>
    <row r="47" spans="1:127" s="157" customFormat="1" x14ac:dyDescent="0.25">
      <c r="CP47" s="5"/>
      <c r="CQ47" s="5"/>
      <c r="CR47" s="5"/>
      <c r="CS47" s="5"/>
      <c r="CT47" s="5"/>
      <c r="CU47" s="5"/>
      <c r="CV47" s="5"/>
      <c r="CW47" s="5"/>
      <c r="CX47" s="5"/>
      <c r="CY47" s="5">
        <f t="shared" si="31"/>
        <v>13</v>
      </c>
      <c r="CZ47" s="5">
        <f t="shared" si="20"/>
        <v>-0.80901699437494734</v>
      </c>
      <c r="DA47" s="5">
        <f t="shared" si="21"/>
        <v>-0.58778525229247325</v>
      </c>
      <c r="DB47" s="5"/>
      <c r="DC47" s="5"/>
      <c r="DD47" s="5"/>
      <c r="DE47" s="5"/>
      <c r="DF47" s="5"/>
      <c r="DG47" s="163"/>
      <c r="DH47" s="163"/>
      <c r="DI47" s="163"/>
      <c r="DJ47" s="163"/>
      <c r="DK47" s="163"/>
      <c r="DL47" s="163"/>
      <c r="DM47" s="163"/>
      <c r="DN47" s="163"/>
      <c r="DO47" s="163"/>
      <c r="DP47" s="5">
        <v>42</v>
      </c>
      <c r="DQ47" s="5">
        <f t="shared" si="8"/>
        <v>-2</v>
      </c>
      <c r="DR47" s="5">
        <f t="shared" si="9"/>
        <v>-2</v>
      </c>
      <c r="DS47" s="5"/>
      <c r="DT47" s="5"/>
      <c r="DU47" s="5"/>
      <c r="DV47" s="5"/>
    </row>
    <row r="48" spans="1:127" s="157" customFormat="1" x14ac:dyDescent="0.25">
      <c r="CP48" s="5"/>
      <c r="CQ48" s="5"/>
      <c r="CR48" s="5"/>
      <c r="CS48" s="5"/>
      <c r="CT48" s="5"/>
      <c r="CU48" s="5"/>
      <c r="CV48" s="5"/>
      <c r="CW48" s="5"/>
      <c r="CX48" s="5"/>
      <c r="CY48" s="5">
        <f t="shared" si="31"/>
        <v>7</v>
      </c>
      <c r="CZ48" s="5">
        <f t="shared" si="20"/>
        <v>0.80901699437494745</v>
      </c>
      <c r="DA48" s="5">
        <f t="shared" si="21"/>
        <v>-0.58778525229247314</v>
      </c>
      <c r="DB48" s="5"/>
      <c r="DC48" s="5"/>
      <c r="DD48" s="5"/>
      <c r="DE48" s="5"/>
      <c r="DF48" s="5"/>
      <c r="DG48" s="163"/>
      <c r="DH48" s="163"/>
      <c r="DI48" s="163"/>
      <c r="DJ48" s="163"/>
      <c r="DK48" s="163"/>
      <c r="DL48" s="163"/>
      <c r="DM48" s="163"/>
      <c r="DN48" s="163"/>
      <c r="DO48" s="163"/>
      <c r="DP48" s="5">
        <v>43</v>
      </c>
      <c r="DQ48" s="5">
        <f t="shared" si="8"/>
        <v>-2</v>
      </c>
      <c r="DR48" s="5">
        <f t="shared" si="9"/>
        <v>-2</v>
      </c>
      <c r="DS48" s="5"/>
      <c r="DT48" s="5"/>
      <c r="DU48" s="5"/>
      <c r="DV48" s="5"/>
    </row>
    <row r="49" spans="94:126" s="157" customFormat="1" x14ac:dyDescent="0.25">
      <c r="CP49" s="5"/>
      <c r="CQ49" s="5"/>
      <c r="CR49" s="5"/>
      <c r="CS49" s="5"/>
      <c r="CT49" s="5"/>
      <c r="CU49" s="5"/>
      <c r="CV49" s="5"/>
      <c r="CW49" s="5"/>
      <c r="CX49" s="5"/>
      <c r="CY49" s="5">
        <f t="shared" si="31"/>
        <v>3</v>
      </c>
      <c r="CZ49" s="5">
        <f t="shared" si="20"/>
        <v>0.80901699437494745</v>
      </c>
      <c r="DA49" s="5">
        <f t="shared" si="21"/>
        <v>0.58778525229247314</v>
      </c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>
        <v>44</v>
      </c>
      <c r="DQ49" s="5">
        <f t="shared" si="8"/>
        <v>-2</v>
      </c>
      <c r="DR49" s="5">
        <f t="shared" si="9"/>
        <v>-2</v>
      </c>
      <c r="DS49" s="5"/>
      <c r="DT49" s="5"/>
      <c r="DU49" s="5"/>
      <c r="DV49" s="5"/>
    </row>
    <row r="50" spans="94:126" s="157" customFormat="1" x14ac:dyDescent="0.25">
      <c r="CP50" s="5"/>
      <c r="CQ50" s="5"/>
      <c r="CR50" s="5"/>
      <c r="CS50" s="5"/>
      <c r="CT50" s="5"/>
      <c r="CU50" s="5"/>
      <c r="CV50" s="5"/>
      <c r="CW50" s="5"/>
      <c r="CX50" s="5"/>
      <c r="CY50" s="5">
        <f t="shared" si="31"/>
        <v>17</v>
      </c>
      <c r="CZ50" s="5">
        <f t="shared" si="20"/>
        <v>-0.80901699437494756</v>
      </c>
      <c r="DA50" s="5">
        <f t="shared" si="21"/>
        <v>0.58778525229247303</v>
      </c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>
        <v>45</v>
      </c>
      <c r="DQ50" s="5">
        <f t="shared" si="8"/>
        <v>-2</v>
      </c>
      <c r="DR50" s="5">
        <f t="shared" si="9"/>
        <v>-2</v>
      </c>
      <c r="DS50" s="5"/>
      <c r="DT50" s="5"/>
      <c r="DU50" s="5"/>
      <c r="DV50" s="5"/>
    </row>
    <row r="51" spans="94:126" s="157" customFormat="1" x14ac:dyDescent="0.25">
      <c r="CP51" s="5"/>
      <c r="CQ51" s="5"/>
      <c r="CR51" s="5"/>
      <c r="CS51" s="5"/>
      <c r="CT51" s="5"/>
      <c r="CU51" s="5"/>
      <c r="CV51" s="5"/>
      <c r="CW51" s="5"/>
      <c r="CX51" s="5"/>
      <c r="CY51" s="5">
        <f t="shared" si="31"/>
        <v>14</v>
      </c>
      <c r="CZ51" s="5">
        <f t="shared" si="20"/>
        <v>-0.95105651629515353</v>
      </c>
      <c r="DA51" s="5">
        <f t="shared" si="21"/>
        <v>-0.30901699437494751</v>
      </c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>
        <v>46</v>
      </c>
      <c r="DQ51" s="5">
        <f t="shared" si="8"/>
        <v>-2</v>
      </c>
      <c r="DR51" s="5">
        <f t="shared" si="9"/>
        <v>-2</v>
      </c>
      <c r="DS51" s="5"/>
      <c r="DT51" s="5"/>
      <c r="DU51" s="5"/>
      <c r="DV51" s="5"/>
    </row>
    <row r="52" spans="94:126" s="157" customFormat="1" x14ac:dyDescent="0.25">
      <c r="CP52" s="5"/>
      <c r="CQ52" s="5"/>
      <c r="CR52" s="5"/>
      <c r="CS52" s="5"/>
      <c r="CT52" s="5"/>
      <c r="CU52" s="5"/>
      <c r="CV52" s="5"/>
      <c r="CW52" s="5"/>
      <c r="CX52" s="5"/>
      <c r="CY52" s="5">
        <f t="shared" si="31"/>
        <v>6</v>
      </c>
      <c r="CZ52" s="5">
        <f t="shared" si="20"/>
        <v>0.95105651629515353</v>
      </c>
      <c r="DA52" s="5">
        <f t="shared" si="21"/>
        <v>-0.3090169943749474</v>
      </c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>
        <v>47</v>
      </c>
      <c r="DQ52" s="5">
        <f t="shared" si="8"/>
        <v>-2</v>
      </c>
      <c r="DR52" s="5">
        <f t="shared" si="9"/>
        <v>-2</v>
      </c>
      <c r="DS52" s="5"/>
      <c r="DT52" s="5"/>
      <c r="DU52" s="5"/>
      <c r="DV52" s="5"/>
    </row>
    <row r="53" spans="94:126" s="157" customFormat="1" x14ac:dyDescent="0.25">
      <c r="CP53" s="5"/>
      <c r="CQ53" s="5"/>
      <c r="CR53" s="5"/>
      <c r="CS53" s="5"/>
      <c r="CT53" s="5"/>
      <c r="CU53" s="5"/>
      <c r="CV53" s="5"/>
      <c r="CW53" s="5"/>
      <c r="CX53" s="5"/>
      <c r="CY53" s="5">
        <f t="shared" si="31"/>
        <v>4</v>
      </c>
      <c r="CZ53" s="5">
        <f t="shared" si="20"/>
        <v>0.95105651629515353</v>
      </c>
      <c r="DA53" s="5">
        <f t="shared" si="21"/>
        <v>0.3090169943749474</v>
      </c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>
        <v>48</v>
      </c>
      <c r="DQ53" s="5">
        <f t="shared" si="8"/>
        <v>-2</v>
      </c>
      <c r="DR53" s="5">
        <f t="shared" si="9"/>
        <v>-2</v>
      </c>
      <c r="DS53" s="5"/>
      <c r="DT53" s="5"/>
      <c r="DU53" s="5"/>
      <c r="DV53" s="5"/>
    </row>
    <row r="54" spans="94:126" s="157" customFormat="1" x14ac:dyDescent="0.25">
      <c r="CP54" s="5"/>
      <c r="CQ54" s="5"/>
      <c r="CR54" s="5"/>
      <c r="CS54" s="5"/>
      <c r="CT54" s="5"/>
      <c r="CU54" s="5"/>
      <c r="CV54" s="5"/>
      <c r="CW54" s="5"/>
      <c r="CX54" s="5"/>
      <c r="CY54" s="5">
        <f t="shared" si="31"/>
        <v>16</v>
      </c>
      <c r="CZ54" s="5">
        <f t="shared" si="20"/>
        <v>-0.95105651629515364</v>
      </c>
      <c r="DA54" s="5">
        <f t="shared" si="21"/>
        <v>0.30901699437494728</v>
      </c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>
        <v>49</v>
      </c>
      <c r="DQ54" s="5">
        <f t="shared" si="8"/>
        <v>-2</v>
      </c>
      <c r="DR54" s="5">
        <f t="shared" si="9"/>
        <v>-2</v>
      </c>
      <c r="DS54" s="5"/>
      <c r="DT54" s="5"/>
      <c r="DU54" s="5"/>
      <c r="DV54" s="5"/>
    </row>
    <row r="55" spans="94:126" s="157" customFormat="1" x14ac:dyDescent="0.25">
      <c r="CP55" s="5"/>
      <c r="CQ55" s="5"/>
      <c r="CR55" s="5"/>
      <c r="CS55" s="5"/>
      <c r="CT55" s="5"/>
      <c r="CU55" s="5"/>
      <c r="CV55" s="5"/>
      <c r="CW55" s="5"/>
      <c r="CX55" s="5"/>
      <c r="CY55" s="5">
        <f t="shared" si="31"/>
        <v>15</v>
      </c>
      <c r="CZ55" s="5">
        <f t="shared" si="20"/>
        <v>-1</v>
      </c>
      <c r="DA55" s="5">
        <f t="shared" si="21"/>
        <v>-1.22514845490862E-16</v>
      </c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>
        <v>50</v>
      </c>
      <c r="DQ55" s="5">
        <f t="shared" si="8"/>
        <v>-2</v>
      </c>
      <c r="DR55" s="5">
        <f t="shared" si="9"/>
        <v>-2</v>
      </c>
      <c r="DS55" s="5"/>
      <c r="DT55" s="5"/>
      <c r="DU55" s="5"/>
      <c r="DV55" s="5"/>
    </row>
    <row r="56" spans="94:126" s="157" customFormat="1" x14ac:dyDescent="0.25">
      <c r="CP56" s="5"/>
      <c r="CQ56" s="5"/>
      <c r="CR56" s="5"/>
      <c r="CS56" s="5"/>
      <c r="CT56" s="5"/>
      <c r="CU56" s="5"/>
      <c r="CV56" s="5"/>
      <c r="CW56" s="5"/>
      <c r="CX56" s="5"/>
      <c r="CY56" s="5">
        <f t="shared" si="31"/>
        <v>5</v>
      </c>
      <c r="CZ56" s="5">
        <f t="shared" si="20"/>
        <v>1</v>
      </c>
      <c r="DA56" s="5">
        <f t="shared" si="21"/>
        <v>0</v>
      </c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>
        <v>51</v>
      </c>
      <c r="DQ56" s="5">
        <f t="shared" si="8"/>
        <v>-2</v>
      </c>
      <c r="DR56" s="5">
        <f t="shared" si="9"/>
        <v>-2</v>
      </c>
      <c r="DS56" s="5"/>
      <c r="DT56" s="5"/>
      <c r="DU56" s="5"/>
      <c r="DV56" s="5"/>
    </row>
    <row r="57" spans="94:126" s="157" customFormat="1" x14ac:dyDescent="0.25">
      <c r="CP57" s="5"/>
      <c r="CQ57" s="5"/>
      <c r="CR57" s="5"/>
      <c r="CS57" s="5"/>
      <c r="CT57" s="5"/>
      <c r="CU57" s="5"/>
      <c r="CV57" s="5"/>
      <c r="CW57" s="5"/>
      <c r="CX57" s="5"/>
      <c r="CY57" s="5">
        <f t="shared" si="31"/>
        <v>5</v>
      </c>
      <c r="CZ57" s="5">
        <f t="shared" si="20"/>
        <v>1</v>
      </c>
      <c r="DA57" s="5">
        <f t="shared" si="21"/>
        <v>0</v>
      </c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>
        <v>52</v>
      </c>
      <c r="DQ57" s="5">
        <f t="shared" si="8"/>
        <v>-2</v>
      </c>
      <c r="DR57" s="5">
        <f t="shared" si="9"/>
        <v>-2</v>
      </c>
      <c r="DS57" s="5"/>
      <c r="DT57" s="5"/>
      <c r="DU57" s="5"/>
      <c r="DV57" s="5"/>
    </row>
    <row r="58" spans="94:126" s="157" customFormat="1" x14ac:dyDescent="0.25">
      <c r="CP58" s="5"/>
      <c r="CQ58" s="5"/>
      <c r="CR58" s="5"/>
      <c r="CS58" s="5"/>
      <c r="CT58" s="5"/>
      <c r="CU58" s="5"/>
      <c r="CV58" s="5"/>
      <c r="CW58" s="5"/>
      <c r="CX58" s="5"/>
      <c r="CY58" s="5">
        <f t="shared" si="31"/>
        <v>15</v>
      </c>
      <c r="CZ58" s="5">
        <f t="shared" si="20"/>
        <v>-1</v>
      </c>
      <c r="DA58" s="5">
        <f t="shared" si="21"/>
        <v>-1.22514845490862E-16</v>
      </c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>
        <v>53</v>
      </c>
      <c r="DQ58" s="5">
        <f t="shared" si="8"/>
        <v>-2</v>
      </c>
      <c r="DR58" s="5">
        <f t="shared" si="9"/>
        <v>-2</v>
      </c>
      <c r="DS58" s="5"/>
      <c r="DT58" s="5"/>
      <c r="DU58" s="5"/>
      <c r="DV58" s="5"/>
    </row>
    <row r="59" spans="94:126" s="157" customFormat="1" x14ac:dyDescent="0.25">
      <c r="CP59" s="5"/>
      <c r="CQ59" s="5"/>
      <c r="CR59" s="5"/>
      <c r="CS59" s="5"/>
      <c r="CT59" s="5"/>
      <c r="CU59" s="5"/>
      <c r="CV59" s="5"/>
      <c r="CW59" s="5"/>
      <c r="CX59" s="5"/>
      <c r="CY59" s="5">
        <f t="shared" si="31"/>
        <v>16</v>
      </c>
      <c r="CZ59" s="5">
        <f t="shared" si="20"/>
        <v>-0.95105651629515364</v>
      </c>
      <c r="DA59" s="5">
        <f t="shared" si="21"/>
        <v>0.30901699437494728</v>
      </c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>
        <v>54</v>
      </c>
      <c r="DQ59" s="5">
        <f t="shared" si="8"/>
        <v>-2</v>
      </c>
      <c r="DR59" s="5">
        <f t="shared" si="9"/>
        <v>-2</v>
      </c>
      <c r="DS59" s="5"/>
      <c r="DT59" s="5"/>
      <c r="DU59" s="5"/>
      <c r="DV59" s="5"/>
    </row>
    <row r="60" spans="94:126" s="157" customFormat="1" x14ac:dyDescent="0.25">
      <c r="CP60" s="5"/>
      <c r="CQ60" s="5"/>
      <c r="CR60" s="5"/>
      <c r="CS60" s="5"/>
      <c r="CT60" s="5"/>
      <c r="CU60" s="5"/>
      <c r="CV60" s="5"/>
      <c r="CW60" s="5"/>
      <c r="CX60" s="5"/>
      <c r="CY60" s="5">
        <f t="shared" si="31"/>
        <v>4</v>
      </c>
      <c r="CZ60" s="5">
        <f t="shared" si="20"/>
        <v>0.95105651629515353</v>
      </c>
      <c r="DA60" s="5">
        <f t="shared" si="21"/>
        <v>0.3090169943749474</v>
      </c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>
        <v>55</v>
      </c>
      <c r="DQ60" s="5">
        <f t="shared" si="8"/>
        <v>-2</v>
      </c>
      <c r="DR60" s="5">
        <f t="shared" si="9"/>
        <v>-2</v>
      </c>
      <c r="DS60" s="5"/>
      <c r="DT60" s="5"/>
      <c r="DU60" s="5"/>
      <c r="DV60" s="5"/>
    </row>
    <row r="61" spans="94:126" s="157" customFormat="1" x14ac:dyDescent="0.25">
      <c r="CP61" s="5"/>
      <c r="CQ61" s="5"/>
      <c r="CR61" s="5"/>
      <c r="CS61" s="5"/>
      <c r="CT61" s="5"/>
      <c r="CU61" s="5"/>
      <c r="CV61" s="5"/>
      <c r="CW61" s="5"/>
      <c r="CX61" s="5"/>
      <c r="CY61" s="5">
        <f t="shared" si="31"/>
        <v>6</v>
      </c>
      <c r="CZ61" s="5">
        <f t="shared" si="20"/>
        <v>0.95105651629515353</v>
      </c>
      <c r="DA61" s="5">
        <f t="shared" si="21"/>
        <v>-0.3090169943749474</v>
      </c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>
        <v>56</v>
      </c>
      <c r="DQ61" s="5">
        <f t="shared" si="8"/>
        <v>-2</v>
      </c>
      <c r="DR61" s="5">
        <f t="shared" si="9"/>
        <v>-2</v>
      </c>
      <c r="DS61" s="5"/>
      <c r="DT61" s="5"/>
      <c r="DU61" s="5"/>
      <c r="DV61" s="5"/>
    </row>
    <row r="62" spans="94:126" s="157" customFormat="1" x14ac:dyDescent="0.25">
      <c r="CP62" s="5"/>
      <c r="CQ62" s="5"/>
      <c r="CR62" s="5"/>
      <c r="CS62" s="5"/>
      <c r="CT62" s="5"/>
      <c r="CU62" s="5"/>
      <c r="CV62" s="5"/>
      <c r="CW62" s="5"/>
      <c r="CX62" s="5"/>
      <c r="CY62" s="5">
        <f t="shared" si="31"/>
        <v>14</v>
      </c>
      <c r="CZ62" s="5">
        <f t="shared" si="20"/>
        <v>-0.95105651629515353</v>
      </c>
      <c r="DA62" s="5">
        <f t="shared" si="21"/>
        <v>-0.30901699437494751</v>
      </c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>
        <v>57</v>
      </c>
      <c r="DQ62" s="5">
        <f t="shared" si="8"/>
        <v>-2</v>
      </c>
      <c r="DR62" s="5">
        <f t="shared" si="9"/>
        <v>-2</v>
      </c>
      <c r="DS62" s="5"/>
      <c r="DT62" s="5"/>
      <c r="DU62" s="5"/>
      <c r="DV62" s="5"/>
    </row>
    <row r="63" spans="94:126" s="157" customFormat="1" x14ac:dyDescent="0.25">
      <c r="CP63" s="5"/>
      <c r="CQ63" s="5"/>
      <c r="CR63" s="5"/>
      <c r="CS63" s="5"/>
      <c r="CT63" s="5"/>
      <c r="CU63" s="5"/>
      <c r="CV63" s="5"/>
      <c r="CW63" s="5"/>
      <c r="CX63" s="5"/>
      <c r="CY63" s="5">
        <f t="shared" si="31"/>
        <v>17</v>
      </c>
      <c r="CZ63" s="5">
        <f t="shared" si="20"/>
        <v>-0.80901699437494756</v>
      </c>
      <c r="DA63" s="5">
        <f t="shared" si="21"/>
        <v>0.58778525229247303</v>
      </c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>
        <v>58</v>
      </c>
      <c r="DQ63" s="5">
        <f t="shared" si="8"/>
        <v>-2</v>
      </c>
      <c r="DR63" s="5">
        <f t="shared" si="9"/>
        <v>-2</v>
      </c>
      <c r="DS63" s="5"/>
      <c r="DT63" s="5"/>
      <c r="DU63" s="5"/>
      <c r="DV63" s="5"/>
    </row>
    <row r="64" spans="94:126" s="157" customFormat="1" x14ac:dyDescent="0.25">
      <c r="CP64" s="5"/>
      <c r="CQ64" s="5"/>
      <c r="CR64" s="5"/>
      <c r="CS64" s="5"/>
      <c r="CT64" s="5"/>
      <c r="CU64" s="5"/>
      <c r="CV64" s="5"/>
      <c r="CW64" s="5"/>
      <c r="CX64" s="5"/>
      <c r="CY64" s="5">
        <f t="shared" si="31"/>
        <v>3</v>
      </c>
      <c r="CZ64" s="5">
        <f t="shared" si="20"/>
        <v>0.80901699437494745</v>
      </c>
      <c r="DA64" s="5">
        <f t="shared" si="21"/>
        <v>0.58778525229247314</v>
      </c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>
        <v>59</v>
      </c>
      <c r="DQ64" s="5">
        <f t="shared" si="8"/>
        <v>-2</v>
      </c>
      <c r="DR64" s="5">
        <f t="shared" si="9"/>
        <v>-2</v>
      </c>
      <c r="DS64" s="5"/>
      <c r="DT64" s="5"/>
      <c r="DU64" s="5"/>
      <c r="DV64" s="5"/>
    </row>
    <row r="65" spans="94:126" s="157" customFormat="1" x14ac:dyDescent="0.25">
      <c r="CP65" s="5"/>
      <c r="CQ65" s="5"/>
      <c r="CR65" s="5"/>
      <c r="CS65" s="5"/>
      <c r="CT65" s="5"/>
      <c r="CU65" s="5"/>
      <c r="CV65" s="5"/>
      <c r="CW65" s="5"/>
      <c r="CX65" s="5"/>
      <c r="CY65" s="5">
        <f t="shared" si="31"/>
        <v>7</v>
      </c>
      <c r="CZ65" s="5">
        <f t="shared" si="20"/>
        <v>0.80901699437494745</v>
      </c>
      <c r="DA65" s="5">
        <f t="shared" si="21"/>
        <v>-0.58778525229247314</v>
      </c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>
        <v>60</v>
      </c>
      <c r="DQ65" s="5">
        <f t="shared" si="8"/>
        <v>-2</v>
      </c>
      <c r="DR65" s="5">
        <f t="shared" si="9"/>
        <v>-2</v>
      </c>
      <c r="DS65" s="5"/>
      <c r="DT65" s="5"/>
      <c r="DU65" s="5"/>
      <c r="DV65" s="5"/>
    </row>
    <row r="66" spans="94:126" s="157" customFormat="1" x14ac:dyDescent="0.25">
      <c r="CP66" s="5"/>
      <c r="CQ66" s="5"/>
      <c r="CR66" s="5"/>
      <c r="CS66" s="5"/>
      <c r="CT66" s="5"/>
      <c r="CU66" s="5"/>
      <c r="CV66" s="5"/>
      <c r="CW66" s="5"/>
      <c r="CX66" s="5"/>
      <c r="CY66" s="5">
        <f t="shared" si="31"/>
        <v>13</v>
      </c>
      <c r="CZ66" s="5">
        <f t="shared" si="20"/>
        <v>-0.80901699437494734</v>
      </c>
      <c r="DA66" s="5">
        <f t="shared" si="21"/>
        <v>-0.58778525229247325</v>
      </c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>
        <v>61</v>
      </c>
      <c r="DQ66" s="5">
        <f t="shared" si="8"/>
        <v>-2</v>
      </c>
      <c r="DR66" s="5">
        <f t="shared" si="9"/>
        <v>-2</v>
      </c>
      <c r="DS66" s="5"/>
      <c r="DT66" s="5"/>
      <c r="DU66" s="5"/>
      <c r="DV66" s="5"/>
    </row>
    <row r="67" spans="94:126" s="157" customFormat="1" x14ac:dyDescent="0.25"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>
        <v>62</v>
      </c>
      <c r="DQ67" s="5">
        <f t="shared" si="8"/>
        <v>-2</v>
      </c>
      <c r="DR67" s="5">
        <f t="shared" si="9"/>
        <v>-2</v>
      </c>
      <c r="DS67" s="5"/>
      <c r="DT67" s="5"/>
      <c r="DU67" s="5"/>
      <c r="DV67" s="5"/>
    </row>
    <row r="68" spans="94:126" s="157" customFormat="1" x14ac:dyDescent="0.25"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>
        <v>63</v>
      </c>
      <c r="DQ68" s="5">
        <f t="shared" si="8"/>
        <v>-2</v>
      </c>
      <c r="DR68" s="5">
        <f t="shared" si="9"/>
        <v>-2</v>
      </c>
      <c r="DS68" s="5"/>
      <c r="DT68" s="5"/>
      <c r="DU68" s="5"/>
      <c r="DV68" s="5"/>
    </row>
    <row r="69" spans="94:126" s="157" customFormat="1" x14ac:dyDescent="0.25"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>
        <v>64</v>
      </c>
      <c r="DQ69" s="5">
        <f t="shared" ref="DQ69:DQ132" si="32">IF($DQ$3=0,-2,COS($CR$3-PI()*2*$CS$2*DP69/200))</f>
        <v>-2</v>
      </c>
      <c r="DR69" s="5">
        <f t="shared" ref="DR69:DR132" si="33">IF($DR$3=0,-2,SIN($CR$3-PI()*2*$CS$2*DP69/200))</f>
        <v>-2</v>
      </c>
      <c r="DS69" s="5"/>
      <c r="DT69" s="5"/>
      <c r="DU69" s="5"/>
      <c r="DV69" s="5"/>
    </row>
    <row r="70" spans="94:126" s="157" customFormat="1" x14ac:dyDescent="0.25"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>
        <v>65</v>
      </c>
      <c r="DQ70" s="5">
        <f t="shared" si="32"/>
        <v>-2</v>
      </c>
      <c r="DR70" s="5">
        <f t="shared" si="33"/>
        <v>-2</v>
      </c>
      <c r="DS70" s="5"/>
      <c r="DT70" s="5"/>
      <c r="DU70" s="5"/>
      <c r="DV70" s="5"/>
    </row>
    <row r="71" spans="94:126" s="157" customFormat="1" x14ac:dyDescent="0.25"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>
        <v>66</v>
      </c>
      <c r="DQ71" s="5">
        <f t="shared" si="32"/>
        <v>-2</v>
      </c>
      <c r="DR71" s="5">
        <f t="shared" si="33"/>
        <v>-2</v>
      </c>
      <c r="DS71" s="5"/>
      <c r="DT71" s="5"/>
      <c r="DU71" s="5"/>
      <c r="DV71" s="5"/>
    </row>
    <row r="72" spans="94:126" s="157" customFormat="1" x14ac:dyDescent="0.25"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>
        <v>67</v>
      </c>
      <c r="DQ72" s="5">
        <f t="shared" si="32"/>
        <v>-2</v>
      </c>
      <c r="DR72" s="5">
        <f t="shared" si="33"/>
        <v>-2</v>
      </c>
      <c r="DS72" s="5"/>
      <c r="DT72" s="5"/>
      <c r="DU72" s="5"/>
      <c r="DV72" s="5"/>
    </row>
    <row r="73" spans="94:126" s="157" customFormat="1" x14ac:dyDescent="0.25"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>
        <v>68</v>
      </c>
      <c r="DQ73" s="5">
        <f t="shared" si="32"/>
        <v>-2</v>
      </c>
      <c r="DR73" s="5">
        <f t="shared" si="33"/>
        <v>-2</v>
      </c>
      <c r="DS73" s="5"/>
      <c r="DT73" s="5"/>
      <c r="DU73" s="5"/>
      <c r="DV73" s="5"/>
    </row>
    <row r="74" spans="94:126" s="157" customFormat="1" x14ac:dyDescent="0.25"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>
        <v>69</v>
      </c>
      <c r="DQ74" s="5">
        <f t="shared" si="32"/>
        <v>-2</v>
      </c>
      <c r="DR74" s="5">
        <f t="shared" si="33"/>
        <v>-2</v>
      </c>
      <c r="DS74" s="5"/>
      <c r="DT74" s="5"/>
      <c r="DU74" s="5"/>
      <c r="DV74" s="5"/>
    </row>
    <row r="75" spans="94:126" s="157" customFormat="1" x14ac:dyDescent="0.25"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>
        <v>70</v>
      </c>
      <c r="DQ75" s="5">
        <f t="shared" si="32"/>
        <v>-2</v>
      </c>
      <c r="DR75" s="5">
        <f t="shared" si="33"/>
        <v>-2</v>
      </c>
      <c r="DS75" s="5"/>
      <c r="DT75" s="5"/>
      <c r="DU75" s="5"/>
      <c r="DV75" s="5"/>
    </row>
    <row r="76" spans="94:126" s="157" customFormat="1" x14ac:dyDescent="0.25"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>
        <v>71</v>
      </c>
      <c r="DQ76" s="5">
        <f t="shared" si="32"/>
        <v>-2</v>
      </c>
      <c r="DR76" s="5">
        <f t="shared" si="33"/>
        <v>-2</v>
      </c>
      <c r="DS76" s="5"/>
      <c r="DT76" s="5"/>
      <c r="DU76" s="5"/>
      <c r="DV76" s="5"/>
    </row>
    <row r="77" spans="94:126" s="157" customFormat="1" x14ac:dyDescent="0.25"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>
        <v>72</v>
      </c>
      <c r="DQ77" s="5">
        <f t="shared" si="32"/>
        <v>-2</v>
      </c>
      <c r="DR77" s="5">
        <f t="shared" si="33"/>
        <v>-2</v>
      </c>
      <c r="DS77" s="5"/>
      <c r="DT77" s="5"/>
      <c r="DU77" s="5"/>
      <c r="DV77" s="5"/>
    </row>
    <row r="78" spans="94:126" s="157" customFormat="1" x14ac:dyDescent="0.25"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>
        <v>73</v>
      </c>
      <c r="DQ78" s="5">
        <f t="shared" si="32"/>
        <v>-2</v>
      </c>
      <c r="DR78" s="5">
        <f t="shared" si="33"/>
        <v>-2</v>
      </c>
      <c r="DS78" s="5"/>
      <c r="DT78" s="5"/>
      <c r="DU78" s="5"/>
      <c r="DV78" s="5"/>
    </row>
    <row r="79" spans="94:126" s="157" customFormat="1" x14ac:dyDescent="0.25"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>
        <v>74</v>
      </c>
      <c r="DQ79" s="5">
        <f t="shared" si="32"/>
        <v>-2</v>
      </c>
      <c r="DR79" s="5">
        <f t="shared" si="33"/>
        <v>-2</v>
      </c>
      <c r="DS79" s="5"/>
      <c r="DT79" s="5"/>
      <c r="DU79" s="5"/>
      <c r="DV79" s="5"/>
    </row>
    <row r="80" spans="94:126" s="157" customFormat="1" x14ac:dyDescent="0.25"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>
        <v>75</v>
      </c>
      <c r="DQ80" s="5">
        <f t="shared" si="32"/>
        <v>-2</v>
      </c>
      <c r="DR80" s="5">
        <f t="shared" si="33"/>
        <v>-2</v>
      </c>
      <c r="DS80" s="5"/>
      <c r="DT80" s="5"/>
      <c r="DU80" s="5"/>
      <c r="DV80" s="5"/>
    </row>
    <row r="81" spans="94:126" s="157" customFormat="1" x14ac:dyDescent="0.25"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>
        <v>76</v>
      </c>
      <c r="DQ81" s="5">
        <f t="shared" si="32"/>
        <v>-2</v>
      </c>
      <c r="DR81" s="5">
        <f t="shared" si="33"/>
        <v>-2</v>
      </c>
      <c r="DS81" s="5"/>
      <c r="DT81" s="5"/>
      <c r="DU81" s="5"/>
      <c r="DV81" s="5"/>
    </row>
    <row r="82" spans="94:126" s="157" customFormat="1" x14ac:dyDescent="0.25"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>
        <v>77</v>
      </c>
      <c r="DQ82" s="5">
        <f t="shared" si="32"/>
        <v>-2</v>
      </c>
      <c r="DR82" s="5">
        <f t="shared" si="33"/>
        <v>-2</v>
      </c>
      <c r="DS82" s="5"/>
      <c r="DT82" s="5"/>
      <c r="DU82" s="5"/>
      <c r="DV82" s="5"/>
    </row>
    <row r="83" spans="94:126" s="157" customFormat="1" x14ac:dyDescent="0.25"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>
        <v>78</v>
      </c>
      <c r="DQ83" s="5">
        <f t="shared" si="32"/>
        <v>-2</v>
      </c>
      <c r="DR83" s="5">
        <f t="shared" si="33"/>
        <v>-2</v>
      </c>
      <c r="DS83" s="5"/>
      <c r="DT83" s="5"/>
      <c r="DU83" s="5"/>
      <c r="DV83" s="5"/>
    </row>
    <row r="84" spans="94:126" s="157" customFormat="1" x14ac:dyDescent="0.25"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>
        <v>79</v>
      </c>
      <c r="DQ84" s="5">
        <f t="shared" si="32"/>
        <v>-2</v>
      </c>
      <c r="DR84" s="5">
        <f t="shared" si="33"/>
        <v>-2</v>
      </c>
      <c r="DS84" s="5"/>
      <c r="DT84" s="5"/>
      <c r="DU84" s="5"/>
      <c r="DV84" s="5"/>
    </row>
    <row r="85" spans="94:126" s="157" customFormat="1" x14ac:dyDescent="0.25"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>
        <v>80</v>
      </c>
      <c r="DQ85" s="5">
        <f t="shared" si="32"/>
        <v>-2</v>
      </c>
      <c r="DR85" s="5">
        <f t="shared" si="33"/>
        <v>-2</v>
      </c>
      <c r="DS85" s="5"/>
      <c r="DT85" s="5"/>
      <c r="DU85" s="5"/>
      <c r="DV85" s="5"/>
    </row>
    <row r="86" spans="94:126" s="157" customFormat="1" x14ac:dyDescent="0.25"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>
        <v>81</v>
      </c>
      <c r="DQ86" s="5">
        <f t="shared" si="32"/>
        <v>-2</v>
      </c>
      <c r="DR86" s="5">
        <f t="shared" si="33"/>
        <v>-2</v>
      </c>
      <c r="DS86" s="5"/>
      <c r="DT86" s="5"/>
      <c r="DU86" s="5"/>
      <c r="DV86" s="5"/>
    </row>
    <row r="87" spans="94:126" s="157" customFormat="1" x14ac:dyDescent="0.25"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>
        <v>82</v>
      </c>
      <c r="DQ87" s="5">
        <f t="shared" si="32"/>
        <v>-2</v>
      </c>
      <c r="DR87" s="5">
        <f t="shared" si="33"/>
        <v>-2</v>
      </c>
      <c r="DS87" s="5"/>
      <c r="DT87" s="5"/>
      <c r="DU87" s="5"/>
      <c r="DV87" s="5"/>
    </row>
    <row r="88" spans="94:126" s="157" customFormat="1" x14ac:dyDescent="0.25"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>
        <v>83</v>
      </c>
      <c r="DQ88" s="5">
        <f t="shared" si="32"/>
        <v>-2</v>
      </c>
      <c r="DR88" s="5">
        <f t="shared" si="33"/>
        <v>-2</v>
      </c>
      <c r="DS88" s="5"/>
      <c r="DT88" s="5"/>
      <c r="DU88" s="5"/>
      <c r="DV88" s="5"/>
    </row>
    <row r="89" spans="94:126" s="157" customFormat="1" x14ac:dyDescent="0.25"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>
        <v>84</v>
      </c>
      <c r="DQ89" s="5">
        <f t="shared" si="32"/>
        <v>-2</v>
      </c>
      <c r="DR89" s="5">
        <f t="shared" si="33"/>
        <v>-2</v>
      </c>
      <c r="DS89" s="5"/>
      <c r="DT89" s="5"/>
      <c r="DU89" s="5"/>
      <c r="DV89" s="5"/>
    </row>
    <row r="90" spans="94:126" s="157" customFormat="1" x14ac:dyDescent="0.25"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>
        <v>85</v>
      </c>
      <c r="DQ90" s="5">
        <f t="shared" si="32"/>
        <v>-2</v>
      </c>
      <c r="DR90" s="5">
        <f t="shared" si="33"/>
        <v>-2</v>
      </c>
      <c r="DS90" s="5"/>
      <c r="DT90" s="5"/>
      <c r="DU90" s="5"/>
      <c r="DV90" s="5"/>
    </row>
    <row r="91" spans="94:126" s="157" customFormat="1" x14ac:dyDescent="0.25"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>
        <v>86</v>
      </c>
      <c r="DQ91" s="5">
        <f t="shared" si="32"/>
        <v>-2</v>
      </c>
      <c r="DR91" s="5">
        <f t="shared" si="33"/>
        <v>-2</v>
      </c>
      <c r="DS91" s="5"/>
      <c r="DT91" s="5"/>
      <c r="DU91" s="5"/>
      <c r="DV91" s="5"/>
    </row>
    <row r="92" spans="94:126" s="157" customFormat="1" x14ac:dyDescent="0.25"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>
        <v>87</v>
      </c>
      <c r="DQ92" s="5">
        <f t="shared" si="32"/>
        <v>-2</v>
      </c>
      <c r="DR92" s="5">
        <f t="shared" si="33"/>
        <v>-2</v>
      </c>
      <c r="DS92" s="5"/>
      <c r="DT92" s="5"/>
      <c r="DU92" s="5"/>
      <c r="DV92" s="5"/>
    </row>
    <row r="93" spans="94:126" s="157" customFormat="1" x14ac:dyDescent="0.25"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>
        <v>88</v>
      </c>
      <c r="DQ93" s="5">
        <f t="shared" si="32"/>
        <v>-2</v>
      </c>
      <c r="DR93" s="5">
        <f t="shared" si="33"/>
        <v>-2</v>
      </c>
      <c r="DS93" s="5"/>
      <c r="DT93" s="5"/>
      <c r="DU93" s="5"/>
      <c r="DV93" s="5"/>
    </row>
    <row r="94" spans="94:126" s="157" customFormat="1" x14ac:dyDescent="0.25"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>
        <v>89</v>
      </c>
      <c r="DQ94" s="5">
        <f t="shared" si="32"/>
        <v>-2</v>
      </c>
      <c r="DR94" s="5">
        <f t="shared" si="33"/>
        <v>-2</v>
      </c>
      <c r="DS94" s="5"/>
      <c r="DT94" s="5"/>
      <c r="DU94" s="5"/>
      <c r="DV94" s="5"/>
    </row>
    <row r="95" spans="94:126" s="157" customFormat="1" x14ac:dyDescent="0.25"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>
        <v>90</v>
      </c>
      <c r="DQ95" s="5">
        <f t="shared" si="32"/>
        <v>-2</v>
      </c>
      <c r="DR95" s="5">
        <f t="shared" si="33"/>
        <v>-2</v>
      </c>
      <c r="DS95" s="5"/>
      <c r="DT95" s="5"/>
      <c r="DU95" s="5"/>
      <c r="DV95" s="5"/>
    </row>
    <row r="96" spans="94:126" s="157" customFormat="1" x14ac:dyDescent="0.25"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>
        <v>91</v>
      </c>
      <c r="DQ96" s="5">
        <f t="shared" si="32"/>
        <v>-2</v>
      </c>
      <c r="DR96" s="5">
        <f t="shared" si="33"/>
        <v>-2</v>
      </c>
      <c r="DS96" s="5"/>
      <c r="DT96" s="5"/>
      <c r="DU96" s="5"/>
      <c r="DV96" s="5"/>
    </row>
    <row r="97" spans="94:126" s="157" customFormat="1" x14ac:dyDescent="0.25"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>
        <v>92</v>
      </c>
      <c r="DQ97" s="5">
        <f t="shared" si="32"/>
        <v>-2</v>
      </c>
      <c r="DR97" s="5">
        <f t="shared" si="33"/>
        <v>-2</v>
      </c>
      <c r="DS97" s="5"/>
      <c r="DT97" s="5"/>
      <c r="DU97" s="5"/>
      <c r="DV97" s="5"/>
    </row>
    <row r="98" spans="94:126" s="157" customFormat="1" x14ac:dyDescent="0.25"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>
        <v>93</v>
      </c>
      <c r="DQ98" s="5">
        <f t="shared" si="32"/>
        <v>-2</v>
      </c>
      <c r="DR98" s="5">
        <f t="shared" si="33"/>
        <v>-2</v>
      </c>
      <c r="DS98" s="5"/>
      <c r="DT98" s="5"/>
      <c r="DU98" s="5"/>
      <c r="DV98" s="5"/>
    </row>
    <row r="99" spans="94:126" s="157" customFormat="1" x14ac:dyDescent="0.25"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>
        <v>94</v>
      </c>
      <c r="DQ99" s="5">
        <f t="shared" si="32"/>
        <v>-2</v>
      </c>
      <c r="DR99" s="5">
        <f t="shared" si="33"/>
        <v>-2</v>
      </c>
      <c r="DS99" s="5"/>
      <c r="DT99" s="5"/>
      <c r="DU99" s="5"/>
      <c r="DV99" s="5"/>
    </row>
    <row r="100" spans="94:126" s="157" customFormat="1" x14ac:dyDescent="0.25"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>
        <v>95</v>
      </c>
      <c r="DQ100" s="5">
        <f t="shared" si="32"/>
        <v>-2</v>
      </c>
      <c r="DR100" s="5">
        <f t="shared" si="33"/>
        <v>-2</v>
      </c>
      <c r="DS100" s="5"/>
      <c r="DT100" s="5"/>
      <c r="DU100" s="5"/>
      <c r="DV100" s="5"/>
    </row>
    <row r="101" spans="94:126" s="157" customFormat="1" x14ac:dyDescent="0.25"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>
        <v>96</v>
      </c>
      <c r="DQ101" s="5">
        <f t="shared" si="32"/>
        <v>-2</v>
      </c>
      <c r="DR101" s="5">
        <f t="shared" si="33"/>
        <v>-2</v>
      </c>
      <c r="DS101" s="5"/>
      <c r="DT101" s="5"/>
      <c r="DU101" s="5"/>
      <c r="DV101" s="5"/>
    </row>
    <row r="102" spans="94:126" s="157" customFormat="1" x14ac:dyDescent="0.25"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>
        <v>97</v>
      </c>
      <c r="DQ102" s="5">
        <f t="shared" si="32"/>
        <v>-2</v>
      </c>
      <c r="DR102" s="5">
        <f t="shared" si="33"/>
        <v>-2</v>
      </c>
      <c r="DS102" s="5"/>
      <c r="DT102" s="5"/>
      <c r="DU102" s="5"/>
      <c r="DV102" s="5"/>
    </row>
    <row r="103" spans="94:126" s="157" customFormat="1" x14ac:dyDescent="0.25"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>
        <v>98</v>
      </c>
      <c r="DQ103" s="5">
        <f t="shared" si="32"/>
        <v>-2</v>
      </c>
      <c r="DR103" s="5">
        <f t="shared" si="33"/>
        <v>-2</v>
      </c>
      <c r="DS103" s="5"/>
      <c r="DT103" s="5"/>
      <c r="DU103" s="5"/>
      <c r="DV103" s="5"/>
    </row>
    <row r="104" spans="94:126" s="157" customFormat="1" x14ac:dyDescent="0.25"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>
        <v>99</v>
      </c>
      <c r="DQ104" s="5">
        <f t="shared" si="32"/>
        <v>-2</v>
      </c>
      <c r="DR104" s="5">
        <f t="shared" si="33"/>
        <v>-2</v>
      </c>
      <c r="DS104" s="5"/>
      <c r="DT104" s="5"/>
      <c r="DU104" s="5"/>
      <c r="DV104" s="5"/>
    </row>
    <row r="105" spans="94:126" s="157" customFormat="1" x14ac:dyDescent="0.25"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>
        <v>100</v>
      </c>
      <c r="DQ105" s="5">
        <f t="shared" si="32"/>
        <v>-2</v>
      </c>
      <c r="DR105" s="5">
        <f t="shared" si="33"/>
        <v>-2</v>
      </c>
      <c r="DS105" s="5"/>
      <c r="DT105" s="5"/>
      <c r="DU105" s="5"/>
      <c r="DV105" s="5"/>
    </row>
    <row r="106" spans="94:126" s="157" customFormat="1" x14ac:dyDescent="0.25"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>
        <v>101</v>
      </c>
      <c r="DQ106" s="5">
        <f t="shared" si="32"/>
        <v>-2</v>
      </c>
      <c r="DR106" s="5">
        <f t="shared" si="33"/>
        <v>-2</v>
      </c>
      <c r="DS106" s="5"/>
      <c r="DT106" s="5"/>
      <c r="DU106" s="5"/>
      <c r="DV106" s="5"/>
    </row>
    <row r="107" spans="94:126" s="157" customFormat="1" x14ac:dyDescent="0.25"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>
        <v>102</v>
      </c>
      <c r="DQ107" s="5">
        <f t="shared" si="32"/>
        <v>-2</v>
      </c>
      <c r="DR107" s="5">
        <f t="shared" si="33"/>
        <v>-2</v>
      </c>
      <c r="DS107" s="5"/>
      <c r="DT107" s="5"/>
      <c r="DU107" s="5"/>
      <c r="DV107" s="5"/>
    </row>
    <row r="108" spans="94:126" s="157" customFormat="1" x14ac:dyDescent="0.25"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>
        <v>103</v>
      </c>
      <c r="DQ108" s="5">
        <f t="shared" si="32"/>
        <v>-2</v>
      </c>
      <c r="DR108" s="5">
        <f t="shared" si="33"/>
        <v>-2</v>
      </c>
      <c r="DS108" s="5"/>
      <c r="DT108" s="5"/>
      <c r="DU108" s="5"/>
      <c r="DV108" s="5"/>
    </row>
    <row r="109" spans="94:126" s="157" customFormat="1" x14ac:dyDescent="0.25"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>
        <v>104</v>
      </c>
      <c r="DQ109" s="5">
        <f t="shared" si="32"/>
        <v>-2</v>
      </c>
      <c r="DR109" s="5">
        <f t="shared" si="33"/>
        <v>-2</v>
      </c>
      <c r="DS109" s="5"/>
      <c r="DT109" s="5"/>
      <c r="DU109" s="5"/>
      <c r="DV109" s="5"/>
    </row>
    <row r="110" spans="94:126" s="157" customFormat="1" x14ac:dyDescent="0.25"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>
        <v>105</v>
      </c>
      <c r="DQ110" s="5">
        <f t="shared" si="32"/>
        <v>-2</v>
      </c>
      <c r="DR110" s="5">
        <f t="shared" si="33"/>
        <v>-2</v>
      </c>
      <c r="DS110" s="5"/>
      <c r="DT110" s="5"/>
      <c r="DU110" s="5"/>
      <c r="DV110" s="5"/>
    </row>
    <row r="111" spans="94:126" s="157" customFormat="1" x14ac:dyDescent="0.25"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>
        <v>106</v>
      </c>
      <c r="DQ111" s="5">
        <f t="shared" si="32"/>
        <v>-2</v>
      </c>
      <c r="DR111" s="5">
        <f t="shared" si="33"/>
        <v>-2</v>
      </c>
      <c r="DS111" s="5"/>
      <c r="DT111" s="5"/>
      <c r="DU111" s="5"/>
      <c r="DV111" s="5"/>
    </row>
    <row r="112" spans="94:126" s="157" customFormat="1" x14ac:dyDescent="0.25"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>
        <v>107</v>
      </c>
      <c r="DQ112" s="5">
        <f t="shared" si="32"/>
        <v>-2</v>
      </c>
      <c r="DR112" s="5">
        <f t="shared" si="33"/>
        <v>-2</v>
      </c>
      <c r="DS112" s="5"/>
      <c r="DT112" s="5"/>
      <c r="DU112" s="5"/>
      <c r="DV112" s="5"/>
    </row>
    <row r="113" spans="15:127" s="159" customFormat="1" x14ac:dyDescent="0.25"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>
        <v>108</v>
      </c>
      <c r="DQ113" s="5">
        <f t="shared" si="32"/>
        <v>-2</v>
      </c>
      <c r="DR113" s="5">
        <f t="shared" si="33"/>
        <v>-2</v>
      </c>
      <c r="DS113" s="5"/>
      <c r="DT113" s="5"/>
      <c r="DU113" s="5"/>
      <c r="DV113" s="5"/>
      <c r="DW113" s="157"/>
    </row>
    <row r="114" spans="15:127" s="159" customFormat="1" x14ac:dyDescent="0.25"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>
        <v>109</v>
      </c>
      <c r="DQ114" s="5">
        <f t="shared" si="32"/>
        <v>-2</v>
      </c>
      <c r="DR114" s="5">
        <f t="shared" si="33"/>
        <v>-2</v>
      </c>
      <c r="DS114" s="5"/>
      <c r="DT114" s="5"/>
      <c r="DU114" s="5"/>
      <c r="DV114" s="5"/>
      <c r="DW114" s="157"/>
    </row>
    <row r="115" spans="15:127" s="159" customFormat="1" x14ac:dyDescent="0.25"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>
        <v>110</v>
      </c>
      <c r="DQ115" s="5">
        <f t="shared" si="32"/>
        <v>-2</v>
      </c>
      <c r="DR115" s="5">
        <f t="shared" si="33"/>
        <v>-2</v>
      </c>
      <c r="DS115" s="5"/>
      <c r="DT115" s="5"/>
      <c r="DU115" s="5"/>
      <c r="DV115" s="5"/>
      <c r="DW115" s="157"/>
    </row>
    <row r="116" spans="15:127" s="159" customFormat="1" x14ac:dyDescent="0.25"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>
        <v>111</v>
      </c>
      <c r="DQ116" s="5">
        <f t="shared" si="32"/>
        <v>-2</v>
      </c>
      <c r="DR116" s="5">
        <f t="shared" si="33"/>
        <v>-2</v>
      </c>
      <c r="DS116" s="5"/>
      <c r="DT116" s="5"/>
      <c r="DU116" s="5"/>
      <c r="DV116" s="5"/>
      <c r="DW116" s="157"/>
    </row>
    <row r="117" spans="15:127" s="159" customFormat="1" x14ac:dyDescent="0.25"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>
        <v>112</v>
      </c>
      <c r="DQ117" s="5">
        <f t="shared" si="32"/>
        <v>-2</v>
      </c>
      <c r="DR117" s="5">
        <f t="shared" si="33"/>
        <v>-2</v>
      </c>
      <c r="DS117" s="5"/>
      <c r="DT117" s="5"/>
      <c r="DU117" s="5"/>
      <c r="DV117" s="5"/>
      <c r="DW117" s="157"/>
    </row>
    <row r="118" spans="15:127" s="159" customFormat="1" x14ac:dyDescent="0.25"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>
        <v>113</v>
      </c>
      <c r="DQ118" s="5">
        <f t="shared" si="32"/>
        <v>-2</v>
      </c>
      <c r="DR118" s="5">
        <f t="shared" si="33"/>
        <v>-2</v>
      </c>
      <c r="DS118" s="5"/>
      <c r="DT118" s="5"/>
      <c r="DU118" s="5"/>
      <c r="DV118" s="5"/>
      <c r="DW118" s="157"/>
    </row>
    <row r="119" spans="15:127" s="159" customFormat="1" x14ac:dyDescent="0.25"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>
        <v>114</v>
      </c>
      <c r="DQ119" s="5">
        <f t="shared" si="32"/>
        <v>-2</v>
      </c>
      <c r="DR119" s="5">
        <f t="shared" si="33"/>
        <v>-2</v>
      </c>
      <c r="DS119" s="5"/>
      <c r="DT119" s="5"/>
      <c r="DU119" s="5"/>
      <c r="DV119" s="5"/>
      <c r="DW119" s="157"/>
    </row>
    <row r="120" spans="15:127" s="159" customFormat="1" x14ac:dyDescent="0.25"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>
        <v>115</v>
      </c>
      <c r="DQ120" s="5">
        <f t="shared" si="32"/>
        <v>-2</v>
      </c>
      <c r="DR120" s="5">
        <f t="shared" si="33"/>
        <v>-2</v>
      </c>
      <c r="DS120" s="5"/>
      <c r="DT120" s="5"/>
      <c r="DU120" s="5"/>
      <c r="DV120" s="5"/>
      <c r="DW120" s="157"/>
    </row>
    <row r="121" spans="15:127" s="159" customFormat="1" x14ac:dyDescent="0.25"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>
        <v>116</v>
      </c>
      <c r="DQ121" s="5">
        <f t="shared" si="32"/>
        <v>-2</v>
      </c>
      <c r="DR121" s="5">
        <f t="shared" si="33"/>
        <v>-2</v>
      </c>
      <c r="DS121" s="5"/>
      <c r="DT121" s="5"/>
      <c r="DU121" s="5"/>
      <c r="DV121" s="5"/>
      <c r="DW121" s="157"/>
    </row>
    <row r="122" spans="15:127" s="159" customFormat="1" x14ac:dyDescent="0.25"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>
        <v>117</v>
      </c>
      <c r="DQ122" s="5">
        <f t="shared" si="32"/>
        <v>-2</v>
      </c>
      <c r="DR122" s="5">
        <f t="shared" si="33"/>
        <v>-2</v>
      </c>
      <c r="DS122" s="5"/>
      <c r="DT122" s="5"/>
      <c r="DU122" s="5"/>
      <c r="DV122" s="5"/>
      <c r="DW122" s="157"/>
    </row>
    <row r="123" spans="15:127" s="159" customFormat="1" x14ac:dyDescent="0.25"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>
        <v>118</v>
      </c>
      <c r="DQ123" s="5">
        <f t="shared" si="32"/>
        <v>-2</v>
      </c>
      <c r="DR123" s="5">
        <f t="shared" si="33"/>
        <v>-2</v>
      </c>
      <c r="DS123" s="5"/>
      <c r="DT123" s="5"/>
      <c r="DU123" s="5"/>
      <c r="DV123" s="5"/>
      <c r="DW123" s="157"/>
    </row>
    <row r="124" spans="15:127" s="159" customFormat="1" x14ac:dyDescent="0.25"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>
        <v>119</v>
      </c>
      <c r="DQ124" s="5">
        <f t="shared" si="32"/>
        <v>-2</v>
      </c>
      <c r="DR124" s="5">
        <f t="shared" si="33"/>
        <v>-2</v>
      </c>
      <c r="DS124" s="5"/>
      <c r="DT124" s="5"/>
      <c r="DU124" s="5"/>
      <c r="DV124" s="5"/>
      <c r="DW124" s="157"/>
    </row>
    <row r="125" spans="15:127" s="159" customFormat="1" x14ac:dyDescent="0.25"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>
        <v>120</v>
      </c>
      <c r="DQ125" s="5">
        <f t="shared" si="32"/>
        <v>-2</v>
      </c>
      <c r="DR125" s="5">
        <f t="shared" si="33"/>
        <v>-2</v>
      </c>
      <c r="DS125" s="5"/>
      <c r="DT125" s="5"/>
      <c r="DU125" s="5"/>
      <c r="DV125" s="5"/>
      <c r="DW125" s="157"/>
    </row>
    <row r="126" spans="15:127" s="159" customFormat="1" x14ac:dyDescent="0.25"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>
        <v>121</v>
      </c>
      <c r="DQ126" s="5">
        <f t="shared" si="32"/>
        <v>-2</v>
      </c>
      <c r="DR126" s="5">
        <f t="shared" si="33"/>
        <v>-2</v>
      </c>
      <c r="DS126" s="5"/>
      <c r="DT126" s="5"/>
      <c r="DU126" s="5"/>
      <c r="DV126" s="5"/>
      <c r="DW126" s="157"/>
    </row>
    <row r="127" spans="15:127" s="159" customFormat="1" x14ac:dyDescent="0.25"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>
        <v>122</v>
      </c>
      <c r="DQ127" s="5">
        <f t="shared" si="32"/>
        <v>-2</v>
      </c>
      <c r="DR127" s="5">
        <f t="shared" si="33"/>
        <v>-2</v>
      </c>
      <c r="DS127" s="5"/>
      <c r="DT127" s="5"/>
      <c r="DU127" s="5"/>
      <c r="DV127" s="5"/>
      <c r="DW127" s="157"/>
    </row>
    <row r="128" spans="15:127" s="159" customFormat="1" x14ac:dyDescent="0.25"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>
        <v>123</v>
      </c>
      <c r="DQ128" s="5">
        <f t="shared" si="32"/>
        <v>-2</v>
      </c>
      <c r="DR128" s="5">
        <f t="shared" si="33"/>
        <v>-2</v>
      </c>
      <c r="DS128" s="5"/>
      <c r="DT128" s="5"/>
      <c r="DU128" s="5"/>
      <c r="DV128" s="5"/>
      <c r="DW128" s="157"/>
    </row>
    <row r="129" spans="15:127" s="159" customFormat="1" x14ac:dyDescent="0.25"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>
        <v>124</v>
      </c>
      <c r="DQ129" s="5">
        <f t="shared" si="32"/>
        <v>-2</v>
      </c>
      <c r="DR129" s="5">
        <f t="shared" si="33"/>
        <v>-2</v>
      </c>
      <c r="DS129" s="5"/>
      <c r="DT129" s="5"/>
      <c r="DU129" s="5"/>
      <c r="DV129" s="5"/>
      <c r="DW129" s="157"/>
    </row>
    <row r="130" spans="15:127" s="159" customFormat="1" x14ac:dyDescent="0.25"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>
        <v>125</v>
      </c>
      <c r="DQ130" s="5">
        <f t="shared" si="32"/>
        <v>-2</v>
      </c>
      <c r="DR130" s="5">
        <f t="shared" si="33"/>
        <v>-2</v>
      </c>
      <c r="DS130" s="5"/>
      <c r="DT130" s="5"/>
      <c r="DU130" s="5"/>
      <c r="DV130" s="5"/>
      <c r="DW130" s="157"/>
    </row>
    <row r="131" spans="15:127" s="159" customFormat="1" x14ac:dyDescent="0.25"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>
        <v>126</v>
      </c>
      <c r="DQ131" s="5">
        <f t="shared" si="32"/>
        <v>-2</v>
      </c>
      <c r="DR131" s="5">
        <f t="shared" si="33"/>
        <v>-2</v>
      </c>
      <c r="DS131" s="5"/>
      <c r="DT131" s="5"/>
      <c r="DU131" s="5"/>
      <c r="DV131" s="5"/>
      <c r="DW131" s="157"/>
    </row>
    <row r="132" spans="15:127" s="159" customFormat="1" x14ac:dyDescent="0.25"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>
        <v>127</v>
      </c>
      <c r="DQ132" s="5">
        <f t="shared" si="32"/>
        <v>-2</v>
      </c>
      <c r="DR132" s="5">
        <f t="shared" si="33"/>
        <v>-2</v>
      </c>
      <c r="DS132" s="5"/>
      <c r="DT132" s="5"/>
      <c r="DU132" s="5"/>
      <c r="DV132" s="5"/>
      <c r="DW132" s="157"/>
    </row>
    <row r="133" spans="15:127" s="159" customFormat="1" x14ac:dyDescent="0.25"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>
        <v>128</v>
      </c>
      <c r="DQ133" s="5">
        <f t="shared" ref="DQ133:DQ196" si="34">IF($DQ$3=0,-2,COS($CR$3-PI()*2*$CS$2*DP133/200))</f>
        <v>-2</v>
      </c>
      <c r="DR133" s="5">
        <f t="shared" ref="DR133:DR196" si="35">IF($DR$3=0,-2,SIN($CR$3-PI()*2*$CS$2*DP133/200))</f>
        <v>-2</v>
      </c>
      <c r="DS133" s="5"/>
      <c r="DT133" s="5"/>
      <c r="DU133" s="5"/>
      <c r="DV133" s="5"/>
      <c r="DW133" s="157"/>
    </row>
    <row r="134" spans="15:127" s="159" customFormat="1" x14ac:dyDescent="0.25"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>
        <v>129</v>
      </c>
      <c r="DQ134" s="5">
        <f t="shared" si="34"/>
        <v>-2</v>
      </c>
      <c r="DR134" s="5">
        <f t="shared" si="35"/>
        <v>-2</v>
      </c>
      <c r="DS134" s="5"/>
      <c r="DT134" s="5"/>
      <c r="DU134" s="5"/>
      <c r="DV134" s="5"/>
      <c r="DW134" s="157"/>
    </row>
    <row r="135" spans="15:127" s="159" customFormat="1" x14ac:dyDescent="0.25"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>
        <v>130</v>
      </c>
      <c r="DQ135" s="5">
        <f t="shared" si="34"/>
        <v>-2</v>
      </c>
      <c r="DR135" s="5">
        <f t="shared" si="35"/>
        <v>-2</v>
      </c>
      <c r="DS135" s="5"/>
      <c r="DT135" s="5"/>
      <c r="DU135" s="5"/>
      <c r="DV135" s="5"/>
      <c r="DW135" s="157"/>
    </row>
    <row r="136" spans="15:127" s="159" customFormat="1" x14ac:dyDescent="0.25"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>
        <v>131</v>
      </c>
      <c r="DQ136" s="5">
        <f t="shared" si="34"/>
        <v>-2</v>
      </c>
      <c r="DR136" s="5">
        <f t="shared" si="35"/>
        <v>-2</v>
      </c>
      <c r="DS136" s="5"/>
      <c r="DT136" s="5"/>
      <c r="DU136" s="5"/>
      <c r="DV136" s="5"/>
      <c r="DW136" s="157"/>
    </row>
    <row r="137" spans="15:127" s="159" customFormat="1" x14ac:dyDescent="0.25"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>
        <v>132</v>
      </c>
      <c r="DQ137" s="5">
        <f t="shared" si="34"/>
        <v>-2</v>
      </c>
      <c r="DR137" s="5">
        <f t="shared" si="35"/>
        <v>-2</v>
      </c>
      <c r="DS137" s="5"/>
      <c r="DT137" s="5"/>
      <c r="DU137" s="5"/>
      <c r="DV137" s="5"/>
      <c r="DW137" s="157"/>
    </row>
    <row r="138" spans="15:127" s="159" customFormat="1" x14ac:dyDescent="0.25"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>
        <v>133</v>
      </c>
      <c r="DQ138" s="5">
        <f t="shared" si="34"/>
        <v>-2</v>
      </c>
      <c r="DR138" s="5">
        <f t="shared" si="35"/>
        <v>-2</v>
      </c>
      <c r="DS138" s="5"/>
      <c r="DT138" s="5"/>
      <c r="DU138" s="5"/>
      <c r="DV138" s="5"/>
      <c r="DW138" s="157"/>
    </row>
    <row r="139" spans="15:127" s="159" customFormat="1" x14ac:dyDescent="0.25"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>
        <v>134</v>
      </c>
      <c r="DQ139" s="5">
        <f t="shared" si="34"/>
        <v>-2</v>
      </c>
      <c r="DR139" s="5">
        <f t="shared" si="35"/>
        <v>-2</v>
      </c>
      <c r="DS139" s="5"/>
      <c r="DT139" s="5"/>
      <c r="DU139" s="5"/>
      <c r="DV139" s="5"/>
      <c r="DW139" s="157"/>
    </row>
    <row r="140" spans="15:127" s="159" customFormat="1" x14ac:dyDescent="0.25"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>
        <v>135</v>
      </c>
      <c r="DQ140" s="5">
        <f t="shared" si="34"/>
        <v>-2</v>
      </c>
      <c r="DR140" s="5">
        <f t="shared" si="35"/>
        <v>-2</v>
      </c>
      <c r="DS140" s="5"/>
      <c r="DT140" s="5"/>
      <c r="DU140" s="5"/>
      <c r="DV140" s="5"/>
      <c r="DW140" s="157"/>
    </row>
    <row r="141" spans="15:127" s="159" customFormat="1" x14ac:dyDescent="0.25"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>
        <v>136</v>
      </c>
      <c r="DQ141" s="5">
        <f t="shared" si="34"/>
        <v>-2</v>
      </c>
      <c r="DR141" s="5">
        <f t="shared" si="35"/>
        <v>-2</v>
      </c>
      <c r="DS141" s="5"/>
      <c r="DT141" s="5"/>
      <c r="DU141" s="5"/>
      <c r="DV141" s="5"/>
      <c r="DW141" s="157"/>
    </row>
    <row r="142" spans="15:127" s="159" customFormat="1" x14ac:dyDescent="0.25"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>
        <v>137</v>
      </c>
      <c r="DQ142" s="5">
        <f t="shared" si="34"/>
        <v>-2</v>
      </c>
      <c r="DR142" s="5">
        <f t="shared" si="35"/>
        <v>-2</v>
      </c>
      <c r="DS142" s="5"/>
      <c r="DT142" s="5"/>
      <c r="DU142" s="5"/>
      <c r="DV142" s="5"/>
      <c r="DW142" s="157"/>
    </row>
    <row r="143" spans="15:127" s="159" customFormat="1" x14ac:dyDescent="0.25"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>
        <v>138</v>
      </c>
      <c r="DQ143" s="5">
        <f t="shared" si="34"/>
        <v>-2</v>
      </c>
      <c r="DR143" s="5">
        <f t="shared" si="35"/>
        <v>-2</v>
      </c>
      <c r="DS143" s="5"/>
      <c r="DT143" s="5"/>
      <c r="DU143" s="5"/>
      <c r="DV143" s="5"/>
      <c r="DW143" s="157"/>
    </row>
    <row r="144" spans="15:127" s="159" customFormat="1" x14ac:dyDescent="0.25"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>
        <v>139</v>
      </c>
      <c r="DQ144" s="5">
        <f t="shared" si="34"/>
        <v>-2</v>
      </c>
      <c r="DR144" s="5">
        <f t="shared" si="35"/>
        <v>-2</v>
      </c>
      <c r="DS144" s="5"/>
      <c r="DT144" s="5"/>
      <c r="DU144" s="5"/>
      <c r="DV144" s="5"/>
      <c r="DW144" s="157"/>
    </row>
    <row r="145" spans="15:127" s="159" customFormat="1" x14ac:dyDescent="0.25"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>
        <v>140</v>
      </c>
      <c r="DQ145" s="5">
        <f t="shared" si="34"/>
        <v>-2</v>
      </c>
      <c r="DR145" s="5">
        <f t="shared" si="35"/>
        <v>-2</v>
      </c>
      <c r="DS145" s="5"/>
      <c r="DT145" s="5"/>
      <c r="DU145" s="5"/>
      <c r="DV145" s="5"/>
      <c r="DW145" s="157"/>
    </row>
    <row r="146" spans="15:127" s="159" customFormat="1" x14ac:dyDescent="0.25"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>
        <v>141</v>
      </c>
      <c r="DQ146" s="5">
        <f t="shared" si="34"/>
        <v>-2</v>
      </c>
      <c r="DR146" s="5">
        <f t="shared" si="35"/>
        <v>-2</v>
      </c>
      <c r="DS146" s="5"/>
      <c r="DT146" s="5"/>
      <c r="DU146" s="5"/>
      <c r="DV146" s="5"/>
      <c r="DW146" s="157"/>
    </row>
    <row r="147" spans="15:127" s="159" customFormat="1" x14ac:dyDescent="0.25"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>
        <v>142</v>
      </c>
      <c r="DQ147" s="5">
        <f t="shared" si="34"/>
        <v>-2</v>
      </c>
      <c r="DR147" s="5">
        <f t="shared" si="35"/>
        <v>-2</v>
      </c>
      <c r="DS147" s="5"/>
      <c r="DT147" s="5"/>
      <c r="DU147" s="5"/>
      <c r="DV147" s="5"/>
      <c r="DW147" s="157"/>
    </row>
    <row r="148" spans="15:127" s="159" customFormat="1" x14ac:dyDescent="0.25"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>
        <v>143</v>
      </c>
      <c r="DQ148" s="5">
        <f t="shared" si="34"/>
        <v>-2</v>
      </c>
      <c r="DR148" s="5">
        <f t="shared" si="35"/>
        <v>-2</v>
      </c>
      <c r="DS148" s="5"/>
      <c r="DT148" s="5"/>
      <c r="DU148" s="5"/>
      <c r="DV148" s="5"/>
      <c r="DW148" s="157"/>
    </row>
    <row r="149" spans="15:127" s="159" customFormat="1" x14ac:dyDescent="0.25"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>
        <v>144</v>
      </c>
      <c r="DQ149" s="5">
        <f t="shared" si="34"/>
        <v>-2</v>
      </c>
      <c r="DR149" s="5">
        <f t="shared" si="35"/>
        <v>-2</v>
      </c>
      <c r="DS149" s="5"/>
      <c r="DT149" s="5"/>
      <c r="DU149" s="5"/>
      <c r="DV149" s="5"/>
      <c r="DW149" s="157"/>
    </row>
    <row r="150" spans="15:127" s="159" customFormat="1" x14ac:dyDescent="0.25"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>
        <v>145</v>
      </c>
      <c r="DQ150" s="5">
        <f t="shared" si="34"/>
        <v>-2</v>
      </c>
      <c r="DR150" s="5">
        <f t="shared" si="35"/>
        <v>-2</v>
      </c>
      <c r="DS150" s="5"/>
      <c r="DT150" s="5"/>
      <c r="DU150" s="5"/>
      <c r="DV150" s="5"/>
      <c r="DW150" s="157"/>
    </row>
    <row r="151" spans="15:127" s="159" customFormat="1" x14ac:dyDescent="0.25"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>
        <v>146</v>
      </c>
      <c r="DQ151" s="5">
        <f t="shared" si="34"/>
        <v>-2</v>
      </c>
      <c r="DR151" s="5">
        <f t="shared" si="35"/>
        <v>-2</v>
      </c>
      <c r="DS151" s="5"/>
      <c r="DT151" s="5"/>
      <c r="DU151" s="5"/>
      <c r="DV151" s="5"/>
      <c r="DW151" s="157"/>
    </row>
    <row r="152" spans="15:127" s="159" customFormat="1" x14ac:dyDescent="0.25"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>
        <v>147</v>
      </c>
      <c r="DQ152" s="5">
        <f t="shared" si="34"/>
        <v>-2</v>
      </c>
      <c r="DR152" s="5">
        <f t="shared" si="35"/>
        <v>-2</v>
      </c>
      <c r="DS152" s="5"/>
      <c r="DT152" s="5"/>
      <c r="DU152" s="5"/>
      <c r="DV152" s="5"/>
      <c r="DW152" s="157"/>
    </row>
    <row r="153" spans="15:127" s="159" customFormat="1" x14ac:dyDescent="0.25"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>
        <v>148</v>
      </c>
      <c r="DQ153" s="5">
        <f t="shared" si="34"/>
        <v>-2</v>
      </c>
      <c r="DR153" s="5">
        <f t="shared" si="35"/>
        <v>-2</v>
      </c>
      <c r="DS153" s="5"/>
      <c r="DT153" s="5"/>
      <c r="DU153" s="5"/>
      <c r="DV153" s="5"/>
      <c r="DW153" s="157"/>
    </row>
    <row r="154" spans="15:127" s="159" customFormat="1" x14ac:dyDescent="0.25"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>
        <v>149</v>
      </c>
      <c r="DQ154" s="5">
        <f t="shared" si="34"/>
        <v>-2</v>
      </c>
      <c r="DR154" s="5">
        <f t="shared" si="35"/>
        <v>-2</v>
      </c>
      <c r="DS154" s="5"/>
      <c r="DT154" s="5"/>
      <c r="DU154" s="5"/>
      <c r="DV154" s="5"/>
      <c r="DW154" s="157"/>
    </row>
    <row r="155" spans="15:127" s="159" customFormat="1" x14ac:dyDescent="0.25"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>
        <v>150</v>
      </c>
      <c r="DQ155" s="5">
        <f t="shared" si="34"/>
        <v>-2</v>
      </c>
      <c r="DR155" s="5">
        <f t="shared" si="35"/>
        <v>-2</v>
      </c>
      <c r="DS155" s="5"/>
      <c r="DT155" s="5"/>
      <c r="DU155" s="5"/>
      <c r="DV155" s="5"/>
      <c r="DW155" s="157"/>
    </row>
    <row r="156" spans="15:127" s="159" customFormat="1" x14ac:dyDescent="0.25"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>
        <v>151</v>
      </c>
      <c r="DQ156" s="5">
        <f t="shared" si="34"/>
        <v>-2</v>
      </c>
      <c r="DR156" s="5">
        <f t="shared" si="35"/>
        <v>-2</v>
      </c>
      <c r="DS156" s="5"/>
      <c r="DT156" s="5"/>
      <c r="DU156" s="5"/>
      <c r="DV156" s="5"/>
      <c r="DW156" s="157"/>
    </row>
    <row r="157" spans="15:127" s="159" customFormat="1" x14ac:dyDescent="0.25"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>
        <v>152</v>
      </c>
      <c r="DQ157" s="5">
        <f t="shared" si="34"/>
        <v>-2</v>
      </c>
      <c r="DR157" s="5">
        <f t="shared" si="35"/>
        <v>-2</v>
      </c>
      <c r="DS157" s="5"/>
      <c r="DT157" s="5"/>
      <c r="DU157" s="5"/>
      <c r="DV157" s="5"/>
      <c r="DW157" s="157"/>
    </row>
    <row r="158" spans="15:127" s="159" customFormat="1" x14ac:dyDescent="0.25"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>
        <v>153</v>
      </c>
      <c r="DQ158" s="5">
        <f t="shared" si="34"/>
        <v>-2</v>
      </c>
      <c r="DR158" s="5">
        <f t="shared" si="35"/>
        <v>-2</v>
      </c>
      <c r="DS158" s="5"/>
      <c r="DT158" s="5"/>
      <c r="DU158" s="5"/>
      <c r="DV158" s="5"/>
      <c r="DW158" s="157"/>
    </row>
    <row r="159" spans="15:127" s="159" customFormat="1" x14ac:dyDescent="0.25"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>
        <v>154</v>
      </c>
      <c r="DQ159" s="5">
        <f t="shared" si="34"/>
        <v>-2</v>
      </c>
      <c r="DR159" s="5">
        <f t="shared" si="35"/>
        <v>-2</v>
      </c>
      <c r="DS159" s="5"/>
      <c r="DT159" s="5"/>
      <c r="DU159" s="5"/>
      <c r="DV159" s="5"/>
      <c r="DW159" s="157"/>
    </row>
    <row r="160" spans="15:127" s="159" customFormat="1" x14ac:dyDescent="0.25"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>
        <v>155</v>
      </c>
      <c r="DQ160" s="5">
        <f t="shared" si="34"/>
        <v>-2</v>
      </c>
      <c r="DR160" s="5">
        <f t="shared" si="35"/>
        <v>-2</v>
      </c>
      <c r="DS160" s="5"/>
      <c r="DT160" s="5"/>
      <c r="DU160" s="5"/>
      <c r="DV160" s="5"/>
      <c r="DW160" s="157"/>
    </row>
    <row r="161" spans="15:127" s="159" customFormat="1" x14ac:dyDescent="0.25"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>
        <v>156</v>
      </c>
      <c r="DQ161" s="5">
        <f t="shared" si="34"/>
        <v>-2</v>
      </c>
      <c r="DR161" s="5">
        <f t="shared" si="35"/>
        <v>-2</v>
      </c>
      <c r="DS161" s="5"/>
      <c r="DT161" s="5"/>
      <c r="DU161" s="5"/>
      <c r="DV161" s="5"/>
      <c r="DW161" s="157"/>
    </row>
    <row r="162" spans="15:127" s="159" customFormat="1" x14ac:dyDescent="0.25"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>
        <v>157</v>
      </c>
      <c r="DQ162" s="5">
        <f t="shared" si="34"/>
        <v>-2</v>
      </c>
      <c r="DR162" s="5">
        <f t="shared" si="35"/>
        <v>-2</v>
      </c>
      <c r="DS162" s="5"/>
      <c r="DT162" s="5"/>
      <c r="DU162" s="5"/>
      <c r="DV162" s="5"/>
      <c r="DW162" s="157"/>
    </row>
    <row r="163" spans="15:127" s="159" customFormat="1" x14ac:dyDescent="0.25"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>
        <v>158</v>
      </c>
      <c r="DQ163" s="5">
        <f t="shared" si="34"/>
        <v>-2</v>
      </c>
      <c r="DR163" s="5">
        <f t="shared" si="35"/>
        <v>-2</v>
      </c>
      <c r="DS163" s="5"/>
      <c r="DT163" s="5"/>
      <c r="DU163" s="5"/>
      <c r="DV163" s="5"/>
      <c r="DW163" s="157"/>
    </row>
    <row r="164" spans="15:127" s="159" customFormat="1" x14ac:dyDescent="0.25"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>
        <v>159</v>
      </c>
      <c r="DQ164" s="5">
        <f t="shared" si="34"/>
        <v>-2</v>
      </c>
      <c r="DR164" s="5">
        <f t="shared" si="35"/>
        <v>-2</v>
      </c>
      <c r="DS164" s="5"/>
      <c r="DT164" s="5"/>
      <c r="DU164" s="5"/>
      <c r="DV164" s="5"/>
      <c r="DW164" s="157"/>
    </row>
    <row r="165" spans="15:127" s="159" customFormat="1" x14ac:dyDescent="0.25"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>
        <v>160</v>
      </c>
      <c r="DQ165" s="5">
        <f t="shared" si="34"/>
        <v>-2</v>
      </c>
      <c r="DR165" s="5">
        <f t="shared" si="35"/>
        <v>-2</v>
      </c>
      <c r="DS165" s="5"/>
      <c r="DT165" s="5"/>
      <c r="DU165" s="5"/>
      <c r="DV165" s="5"/>
      <c r="DW165" s="157"/>
    </row>
    <row r="166" spans="15:127" s="159" customFormat="1" x14ac:dyDescent="0.25"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>
        <v>161</v>
      </c>
      <c r="DQ166" s="5">
        <f t="shared" si="34"/>
        <v>-2</v>
      </c>
      <c r="DR166" s="5">
        <f t="shared" si="35"/>
        <v>-2</v>
      </c>
      <c r="DS166" s="5"/>
      <c r="DT166" s="5"/>
      <c r="DU166" s="5"/>
      <c r="DV166" s="5"/>
      <c r="DW166" s="157"/>
    </row>
    <row r="167" spans="15:127" s="159" customFormat="1" x14ac:dyDescent="0.25"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>
        <v>162</v>
      </c>
      <c r="DQ167" s="5">
        <f t="shared" si="34"/>
        <v>-2</v>
      </c>
      <c r="DR167" s="5">
        <f t="shared" si="35"/>
        <v>-2</v>
      </c>
      <c r="DS167" s="5"/>
      <c r="DT167" s="5"/>
      <c r="DU167" s="5"/>
      <c r="DV167" s="5"/>
      <c r="DW167" s="157"/>
    </row>
    <row r="168" spans="15:127" s="159" customFormat="1" x14ac:dyDescent="0.25"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>
        <v>163</v>
      </c>
      <c r="DQ168" s="5">
        <f t="shared" si="34"/>
        <v>-2</v>
      </c>
      <c r="DR168" s="5">
        <f t="shared" si="35"/>
        <v>-2</v>
      </c>
      <c r="DS168" s="5"/>
      <c r="DT168" s="5"/>
      <c r="DU168" s="5"/>
      <c r="DV168" s="5"/>
      <c r="DW168" s="157"/>
    </row>
    <row r="169" spans="15:127" x14ac:dyDescent="0.25">
      <c r="DP169" s="5">
        <v>164</v>
      </c>
      <c r="DQ169" s="5">
        <f t="shared" si="34"/>
        <v>-2</v>
      </c>
      <c r="DR169" s="5">
        <f t="shared" si="35"/>
        <v>-2</v>
      </c>
    </row>
    <row r="170" spans="15:127" x14ac:dyDescent="0.25">
      <c r="DP170" s="5">
        <v>165</v>
      </c>
      <c r="DQ170" s="5">
        <f t="shared" si="34"/>
        <v>-2</v>
      </c>
      <c r="DR170" s="5">
        <f t="shared" si="35"/>
        <v>-2</v>
      </c>
    </row>
    <row r="171" spans="15:127" x14ac:dyDescent="0.25">
      <c r="DP171" s="5">
        <v>166</v>
      </c>
      <c r="DQ171" s="5">
        <f t="shared" si="34"/>
        <v>-2</v>
      </c>
      <c r="DR171" s="5">
        <f t="shared" si="35"/>
        <v>-2</v>
      </c>
    </row>
    <row r="172" spans="15:127" x14ac:dyDescent="0.25">
      <c r="DP172" s="5">
        <v>167</v>
      </c>
      <c r="DQ172" s="5">
        <f t="shared" si="34"/>
        <v>-2</v>
      </c>
      <c r="DR172" s="5">
        <f t="shared" si="35"/>
        <v>-2</v>
      </c>
    </row>
    <row r="173" spans="15:127" x14ac:dyDescent="0.25">
      <c r="DP173" s="5">
        <v>168</v>
      </c>
      <c r="DQ173" s="5">
        <f t="shared" si="34"/>
        <v>-2</v>
      </c>
      <c r="DR173" s="5">
        <f t="shared" si="35"/>
        <v>-2</v>
      </c>
    </row>
    <row r="174" spans="15:127" x14ac:dyDescent="0.25">
      <c r="DP174" s="5">
        <v>169</v>
      </c>
      <c r="DQ174" s="5">
        <f t="shared" si="34"/>
        <v>-2</v>
      </c>
      <c r="DR174" s="5">
        <f t="shared" si="35"/>
        <v>-2</v>
      </c>
    </row>
    <row r="175" spans="15:127" x14ac:dyDescent="0.25">
      <c r="DP175" s="5">
        <v>170</v>
      </c>
      <c r="DQ175" s="5">
        <f t="shared" si="34"/>
        <v>-2</v>
      </c>
      <c r="DR175" s="5">
        <f t="shared" si="35"/>
        <v>-2</v>
      </c>
    </row>
    <row r="176" spans="15:127" x14ac:dyDescent="0.25">
      <c r="DP176" s="5">
        <v>171</v>
      </c>
      <c r="DQ176" s="5">
        <f t="shared" si="34"/>
        <v>-2</v>
      </c>
      <c r="DR176" s="5">
        <f t="shared" si="35"/>
        <v>-2</v>
      </c>
    </row>
    <row r="177" spans="120:122" x14ac:dyDescent="0.25">
      <c r="DP177" s="5">
        <v>172</v>
      </c>
      <c r="DQ177" s="5">
        <f t="shared" si="34"/>
        <v>-2</v>
      </c>
      <c r="DR177" s="5">
        <f t="shared" si="35"/>
        <v>-2</v>
      </c>
    </row>
    <row r="178" spans="120:122" x14ac:dyDescent="0.25">
      <c r="DP178" s="5">
        <v>173</v>
      </c>
      <c r="DQ178" s="5">
        <f t="shared" si="34"/>
        <v>-2</v>
      </c>
      <c r="DR178" s="5">
        <f t="shared" si="35"/>
        <v>-2</v>
      </c>
    </row>
    <row r="179" spans="120:122" x14ac:dyDescent="0.25">
      <c r="DP179" s="5">
        <v>174</v>
      </c>
      <c r="DQ179" s="5">
        <f t="shared" si="34"/>
        <v>-2</v>
      </c>
      <c r="DR179" s="5">
        <f t="shared" si="35"/>
        <v>-2</v>
      </c>
    </row>
    <row r="180" spans="120:122" x14ac:dyDescent="0.25">
      <c r="DP180" s="5">
        <v>175</v>
      </c>
      <c r="DQ180" s="5">
        <f t="shared" si="34"/>
        <v>-2</v>
      </c>
      <c r="DR180" s="5">
        <f t="shared" si="35"/>
        <v>-2</v>
      </c>
    </row>
    <row r="181" spans="120:122" x14ac:dyDescent="0.25">
      <c r="DP181" s="5">
        <v>176</v>
      </c>
      <c r="DQ181" s="5">
        <f t="shared" si="34"/>
        <v>-2</v>
      </c>
      <c r="DR181" s="5">
        <f t="shared" si="35"/>
        <v>-2</v>
      </c>
    </row>
    <row r="182" spans="120:122" x14ac:dyDescent="0.25">
      <c r="DP182" s="5">
        <v>177</v>
      </c>
      <c r="DQ182" s="5">
        <f t="shared" si="34"/>
        <v>-2</v>
      </c>
      <c r="DR182" s="5">
        <f t="shared" si="35"/>
        <v>-2</v>
      </c>
    </row>
    <row r="183" spans="120:122" x14ac:dyDescent="0.25">
      <c r="DP183" s="5">
        <v>178</v>
      </c>
      <c r="DQ183" s="5">
        <f t="shared" si="34"/>
        <v>-2</v>
      </c>
      <c r="DR183" s="5">
        <f t="shared" si="35"/>
        <v>-2</v>
      </c>
    </row>
    <row r="184" spans="120:122" x14ac:dyDescent="0.25">
      <c r="DP184" s="5">
        <v>179</v>
      </c>
      <c r="DQ184" s="5">
        <f t="shared" si="34"/>
        <v>-2</v>
      </c>
      <c r="DR184" s="5">
        <f t="shared" si="35"/>
        <v>-2</v>
      </c>
    </row>
    <row r="185" spans="120:122" x14ac:dyDescent="0.25">
      <c r="DP185" s="5">
        <v>180</v>
      </c>
      <c r="DQ185" s="5">
        <f t="shared" si="34"/>
        <v>-2</v>
      </c>
      <c r="DR185" s="5">
        <f t="shared" si="35"/>
        <v>-2</v>
      </c>
    </row>
    <row r="186" spans="120:122" x14ac:dyDescent="0.25">
      <c r="DP186" s="5">
        <v>181</v>
      </c>
      <c r="DQ186" s="5">
        <f t="shared" si="34"/>
        <v>-2</v>
      </c>
      <c r="DR186" s="5">
        <f t="shared" si="35"/>
        <v>-2</v>
      </c>
    </row>
    <row r="187" spans="120:122" x14ac:dyDescent="0.25">
      <c r="DP187" s="5">
        <v>182</v>
      </c>
      <c r="DQ187" s="5">
        <f t="shared" si="34"/>
        <v>-2</v>
      </c>
      <c r="DR187" s="5">
        <f t="shared" si="35"/>
        <v>-2</v>
      </c>
    </row>
    <row r="188" spans="120:122" x14ac:dyDescent="0.25">
      <c r="DP188" s="5">
        <v>183</v>
      </c>
      <c r="DQ188" s="5">
        <f t="shared" si="34"/>
        <v>-2</v>
      </c>
      <c r="DR188" s="5">
        <f t="shared" si="35"/>
        <v>-2</v>
      </c>
    </row>
    <row r="189" spans="120:122" x14ac:dyDescent="0.25">
      <c r="DP189" s="5">
        <v>184</v>
      </c>
      <c r="DQ189" s="5">
        <f t="shared" si="34"/>
        <v>-2</v>
      </c>
      <c r="DR189" s="5">
        <f t="shared" si="35"/>
        <v>-2</v>
      </c>
    </row>
    <row r="190" spans="120:122" x14ac:dyDescent="0.25">
      <c r="DP190" s="5">
        <v>185</v>
      </c>
      <c r="DQ190" s="5">
        <f t="shared" si="34"/>
        <v>-2</v>
      </c>
      <c r="DR190" s="5">
        <f t="shared" si="35"/>
        <v>-2</v>
      </c>
    </row>
    <row r="191" spans="120:122" x14ac:dyDescent="0.25">
      <c r="DP191" s="5">
        <v>186</v>
      </c>
      <c r="DQ191" s="5">
        <f t="shared" si="34"/>
        <v>-2</v>
      </c>
      <c r="DR191" s="5">
        <f t="shared" si="35"/>
        <v>-2</v>
      </c>
    </row>
    <row r="192" spans="120:122" x14ac:dyDescent="0.25">
      <c r="DP192" s="5">
        <v>187</v>
      </c>
      <c r="DQ192" s="5">
        <f t="shared" si="34"/>
        <v>-2</v>
      </c>
      <c r="DR192" s="5">
        <f t="shared" si="35"/>
        <v>-2</v>
      </c>
    </row>
    <row r="193" spans="120:122" x14ac:dyDescent="0.25">
      <c r="DP193" s="5">
        <v>188</v>
      </c>
      <c r="DQ193" s="5">
        <f t="shared" si="34"/>
        <v>-2</v>
      </c>
      <c r="DR193" s="5">
        <f t="shared" si="35"/>
        <v>-2</v>
      </c>
    </row>
    <row r="194" spans="120:122" x14ac:dyDescent="0.25">
      <c r="DP194" s="5">
        <v>189</v>
      </c>
      <c r="DQ194" s="5">
        <f t="shared" si="34"/>
        <v>-2</v>
      </c>
      <c r="DR194" s="5">
        <f t="shared" si="35"/>
        <v>-2</v>
      </c>
    </row>
    <row r="195" spans="120:122" x14ac:dyDescent="0.25">
      <c r="DP195" s="5">
        <v>190</v>
      </c>
      <c r="DQ195" s="5">
        <f t="shared" si="34"/>
        <v>-2</v>
      </c>
      <c r="DR195" s="5">
        <f t="shared" si="35"/>
        <v>-2</v>
      </c>
    </row>
    <row r="196" spans="120:122" x14ac:dyDescent="0.25">
      <c r="DP196" s="5">
        <v>191</v>
      </c>
      <c r="DQ196" s="5">
        <f t="shared" si="34"/>
        <v>-2</v>
      </c>
      <c r="DR196" s="5">
        <f t="shared" si="35"/>
        <v>-2</v>
      </c>
    </row>
    <row r="197" spans="120:122" x14ac:dyDescent="0.25">
      <c r="DP197" s="5">
        <v>192</v>
      </c>
      <c r="DQ197" s="5">
        <f t="shared" ref="DQ197:DQ205" si="36">IF($DQ$3=0,-2,COS($CR$3-PI()*2*$CS$2*DP197/200))</f>
        <v>-2</v>
      </c>
      <c r="DR197" s="5">
        <f t="shared" ref="DR197:DR205" si="37">IF($DR$3=0,-2,SIN($CR$3-PI()*2*$CS$2*DP197/200))</f>
        <v>-2</v>
      </c>
    </row>
    <row r="198" spans="120:122" x14ac:dyDescent="0.25">
      <c r="DP198" s="5">
        <v>193</v>
      </c>
      <c r="DQ198" s="5">
        <f t="shared" si="36"/>
        <v>-2</v>
      </c>
      <c r="DR198" s="5">
        <f t="shared" si="37"/>
        <v>-2</v>
      </c>
    </row>
    <row r="199" spans="120:122" x14ac:dyDescent="0.25">
      <c r="DP199" s="5">
        <v>194</v>
      </c>
      <c r="DQ199" s="5">
        <f t="shared" si="36"/>
        <v>-2</v>
      </c>
      <c r="DR199" s="5">
        <f t="shared" si="37"/>
        <v>-2</v>
      </c>
    </row>
    <row r="200" spans="120:122" x14ac:dyDescent="0.25">
      <c r="DP200" s="5">
        <v>195</v>
      </c>
      <c r="DQ200" s="5">
        <f t="shared" si="36"/>
        <v>-2</v>
      </c>
      <c r="DR200" s="5">
        <f t="shared" si="37"/>
        <v>-2</v>
      </c>
    </row>
    <row r="201" spans="120:122" x14ac:dyDescent="0.25">
      <c r="DP201" s="5">
        <v>196</v>
      </c>
      <c r="DQ201" s="5">
        <f t="shared" si="36"/>
        <v>-2</v>
      </c>
      <c r="DR201" s="5">
        <f t="shared" si="37"/>
        <v>-2</v>
      </c>
    </row>
    <row r="202" spans="120:122" x14ac:dyDescent="0.25">
      <c r="DP202" s="5">
        <v>197</v>
      </c>
      <c r="DQ202" s="5">
        <f t="shared" si="36"/>
        <v>-2</v>
      </c>
      <c r="DR202" s="5">
        <f t="shared" si="37"/>
        <v>-2</v>
      </c>
    </row>
    <row r="203" spans="120:122" x14ac:dyDescent="0.25">
      <c r="DP203" s="5">
        <v>198</v>
      </c>
      <c r="DQ203" s="5">
        <f t="shared" si="36"/>
        <v>-2</v>
      </c>
      <c r="DR203" s="5">
        <f t="shared" si="37"/>
        <v>-2</v>
      </c>
    </row>
    <row r="204" spans="120:122" x14ac:dyDescent="0.25">
      <c r="DP204" s="5">
        <v>199</v>
      </c>
      <c r="DQ204" s="5">
        <f t="shared" si="36"/>
        <v>-2</v>
      </c>
      <c r="DR204" s="5">
        <f t="shared" si="37"/>
        <v>-2</v>
      </c>
    </row>
    <row r="205" spans="120:122" x14ac:dyDescent="0.25">
      <c r="DP205" s="5">
        <v>200</v>
      </c>
      <c r="DQ205" s="5">
        <f t="shared" si="36"/>
        <v>-2</v>
      </c>
      <c r="DR205" s="5">
        <f t="shared" si="37"/>
        <v>-2</v>
      </c>
    </row>
  </sheetData>
  <sheetProtection algorithmName="SHA-512" hashValue="eeF6lFOE+Vke6enOP4nvIZZ8wf14+Mzw/9Bwolem4FTerU7oRIfw1GwZlOYGvaUSkPxYb1JQTywVcXxVEAzm7g==" saltValue="vLoyW9KW/EmVTfXw1LPBwQ==" spinCount="100000" sheet="1" objects="1" scenarios="1"/>
  <mergeCells count="14">
    <mergeCell ref="BT32:BU34"/>
    <mergeCell ref="N1:AA1"/>
    <mergeCell ref="K2:K3"/>
    <mergeCell ref="BU25:BU31"/>
    <mergeCell ref="E4:F4"/>
    <mergeCell ref="E3:F3"/>
    <mergeCell ref="E2:F2"/>
    <mergeCell ref="J2:J3"/>
    <mergeCell ref="T2:V2"/>
    <mergeCell ref="BU7:BU13"/>
    <mergeCell ref="BU14:BU18"/>
    <mergeCell ref="BU19:BU24"/>
    <mergeCell ref="R4:S4"/>
    <mergeCell ref="N5:S6"/>
  </mergeCells>
  <phoneticPr fontId="21" type="noConversion"/>
  <pageMargins left="0.7" right="0.7" top="0.75" bottom="0.75" header="0.3" footer="0.3"/>
  <pageSetup orientation="portrait" r:id="rId1"/>
  <ignoredErrors>
    <ignoredError sqref="CY9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" r:id="rId4" name="Spinner 378">
              <controlPr defaultSize="0" autoPict="0">
                <anchor moveWithCells="1" sizeWithCells="1">
                  <from>
                    <xdr:col>10</xdr:col>
                    <xdr:colOff>371475</xdr:colOff>
                    <xdr:row>1</xdr:row>
                    <xdr:rowOff>38100</xdr:rowOff>
                  </from>
                  <to>
                    <xdr:col>12</xdr:col>
                    <xdr:colOff>142875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5" name="Check Box 379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2</xdr:row>
                    <xdr:rowOff>9525</xdr:rowOff>
                  </from>
                  <to>
                    <xdr:col>1</xdr:col>
                    <xdr:colOff>38100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" name="Check Box 380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2</xdr:row>
                    <xdr:rowOff>19050</xdr:rowOff>
                  </from>
                  <to>
                    <xdr:col>2</xdr:col>
                    <xdr:colOff>76200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" name="Check Box 381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2</xdr:row>
                    <xdr:rowOff>9525</xdr:rowOff>
                  </from>
                  <to>
                    <xdr:col>8</xdr:col>
                    <xdr:colOff>561975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" name="Check Box 382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3</xdr:row>
                    <xdr:rowOff>9525</xdr:rowOff>
                  </from>
                  <to>
                    <xdr:col>8</xdr:col>
                    <xdr:colOff>561975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9" name="Check Box 383">
              <controlPr defaultSize="0" autoFill="0" autoLine="0" autoPict="0">
                <anchor moveWithCells="1" sizeWithCells="1">
                  <from>
                    <xdr:col>1</xdr:col>
                    <xdr:colOff>466725</xdr:colOff>
                    <xdr:row>1</xdr:row>
                    <xdr:rowOff>28575</xdr:rowOff>
                  </from>
                  <to>
                    <xdr:col>2</xdr:col>
                    <xdr:colOff>76200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0" name="Check Box 384">
              <controlPr defaultSize="0" autoFill="0" autoLine="0" autoPict="0">
                <anchor moveWithCells="1" sizeWithCells="1">
                  <from>
                    <xdr:col>0</xdr:col>
                    <xdr:colOff>38100</xdr:colOff>
                    <xdr:row>3</xdr:row>
                    <xdr:rowOff>9525</xdr:rowOff>
                  </from>
                  <to>
                    <xdr:col>1</xdr:col>
                    <xdr:colOff>38100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1" name="Check Box 385">
              <controlPr defaultSize="0" autoFill="0" autoLine="0" autoPict="0">
                <anchor moveWithCells="1" sizeWithCells="1">
                  <from>
                    <xdr:col>8</xdr:col>
                    <xdr:colOff>352425</xdr:colOff>
                    <xdr:row>1</xdr:row>
                    <xdr:rowOff>19050</xdr:rowOff>
                  </from>
                  <to>
                    <xdr:col>8</xdr:col>
                    <xdr:colOff>561975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2" name="Check Box 386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</xdr:row>
                    <xdr:rowOff>28575</xdr:rowOff>
                  </from>
                  <to>
                    <xdr:col>22</xdr:col>
                    <xdr:colOff>247650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3" name="Check Box 387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6</xdr:row>
                    <xdr:rowOff>19050</xdr:rowOff>
                  </from>
                  <to>
                    <xdr:col>73</xdr:col>
                    <xdr:colOff>266700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4" name="Check Box 388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7</xdr:row>
                    <xdr:rowOff>9525</xdr:rowOff>
                  </from>
                  <to>
                    <xdr:col>73</xdr:col>
                    <xdr:colOff>266700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5" name="Check Box 389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8</xdr:row>
                    <xdr:rowOff>9525</xdr:rowOff>
                  </from>
                  <to>
                    <xdr:col>73</xdr:col>
                    <xdr:colOff>266700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6" name="Check Box 390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9</xdr:row>
                    <xdr:rowOff>9525</xdr:rowOff>
                  </from>
                  <to>
                    <xdr:col>73</xdr:col>
                    <xdr:colOff>266700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7" name="Check Box 391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10</xdr:row>
                    <xdr:rowOff>9525</xdr:rowOff>
                  </from>
                  <to>
                    <xdr:col>73</xdr:col>
                    <xdr:colOff>266700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8" name="Check Box 392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11</xdr:row>
                    <xdr:rowOff>9525</xdr:rowOff>
                  </from>
                  <to>
                    <xdr:col>73</xdr:col>
                    <xdr:colOff>266700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9" name="Check Box 393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12</xdr:row>
                    <xdr:rowOff>9525</xdr:rowOff>
                  </from>
                  <to>
                    <xdr:col>73</xdr:col>
                    <xdr:colOff>266700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0" name="Check Box 394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13</xdr:row>
                    <xdr:rowOff>9525</xdr:rowOff>
                  </from>
                  <to>
                    <xdr:col>73</xdr:col>
                    <xdr:colOff>266700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1" name="Check Box 395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14</xdr:row>
                    <xdr:rowOff>9525</xdr:rowOff>
                  </from>
                  <to>
                    <xdr:col>73</xdr:col>
                    <xdr:colOff>266700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2" name="Check Box 396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15</xdr:row>
                    <xdr:rowOff>9525</xdr:rowOff>
                  </from>
                  <to>
                    <xdr:col>73</xdr:col>
                    <xdr:colOff>266700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3" name="Check Box 397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16</xdr:row>
                    <xdr:rowOff>9525</xdr:rowOff>
                  </from>
                  <to>
                    <xdr:col>73</xdr:col>
                    <xdr:colOff>266700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4" name="Check Box 398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17</xdr:row>
                    <xdr:rowOff>9525</xdr:rowOff>
                  </from>
                  <to>
                    <xdr:col>73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5" name="Check Box 399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18</xdr:row>
                    <xdr:rowOff>9525</xdr:rowOff>
                  </from>
                  <to>
                    <xdr:col>73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" name="Check Box 400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19</xdr:row>
                    <xdr:rowOff>9525</xdr:rowOff>
                  </from>
                  <to>
                    <xdr:col>73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7" name="Check Box 401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20</xdr:row>
                    <xdr:rowOff>9525</xdr:rowOff>
                  </from>
                  <to>
                    <xdr:col>73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8" name="Check Box 402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21</xdr:row>
                    <xdr:rowOff>9525</xdr:rowOff>
                  </from>
                  <to>
                    <xdr:col>73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9" name="Check Box 403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22</xdr:row>
                    <xdr:rowOff>9525</xdr:rowOff>
                  </from>
                  <to>
                    <xdr:col>73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0" name="Check Box 404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23</xdr:row>
                    <xdr:rowOff>9525</xdr:rowOff>
                  </from>
                  <to>
                    <xdr:col>73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1" name="Check Box 405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24</xdr:row>
                    <xdr:rowOff>9525</xdr:rowOff>
                  </from>
                  <to>
                    <xdr:col>73</xdr:col>
                    <xdr:colOff>266700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2" name="Check Box 406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25</xdr:row>
                    <xdr:rowOff>9525</xdr:rowOff>
                  </from>
                  <to>
                    <xdr:col>73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3" name="Check Box 407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26</xdr:row>
                    <xdr:rowOff>9525</xdr:rowOff>
                  </from>
                  <to>
                    <xdr:col>73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4" name="Check Box 408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27</xdr:row>
                    <xdr:rowOff>9525</xdr:rowOff>
                  </from>
                  <to>
                    <xdr:col>73</xdr:col>
                    <xdr:colOff>266700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5" name="Check Box 409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29</xdr:row>
                    <xdr:rowOff>19050</xdr:rowOff>
                  </from>
                  <to>
                    <xdr:col>73</xdr:col>
                    <xdr:colOff>266700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6" name="Check Box 411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31</xdr:row>
                    <xdr:rowOff>28575</xdr:rowOff>
                  </from>
                  <to>
                    <xdr:col>73</xdr:col>
                    <xdr:colOff>266700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7" name="Check Box 412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32</xdr:row>
                    <xdr:rowOff>28575</xdr:rowOff>
                  </from>
                  <to>
                    <xdr:col>73</xdr:col>
                    <xdr:colOff>266700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8" name="Check Box 413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33</xdr:row>
                    <xdr:rowOff>19050</xdr:rowOff>
                  </from>
                  <to>
                    <xdr:col>73</xdr:col>
                    <xdr:colOff>266700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9" name="Check Box 414">
              <controlPr defaultSize="0" autoFill="0" autoLine="0" autoPict="0">
                <anchor moveWithCells="1" sizeWithCells="1">
                  <from>
                    <xdr:col>73</xdr:col>
                    <xdr:colOff>28575</xdr:colOff>
                    <xdr:row>28</xdr:row>
                    <xdr:rowOff>9525</xdr:rowOff>
                  </from>
                  <to>
                    <xdr:col>73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9073-C128-40C3-9237-CA994031B276}">
  <dimension ref="A1:CX46"/>
  <sheetViews>
    <sheetView showGridLines="0" zoomScaleNormal="100" workbookViewId="0">
      <selection activeCell="B7" sqref="B7"/>
    </sheetView>
  </sheetViews>
  <sheetFormatPr defaultRowHeight="15" x14ac:dyDescent="0.25"/>
  <cols>
    <col min="1" max="1" width="5.5703125" style="6" customWidth="1"/>
    <col min="2" max="2" width="5.7109375" style="6" customWidth="1"/>
    <col min="3" max="60" width="3" style="6" customWidth="1"/>
    <col min="61" max="61" width="2" style="26" customWidth="1"/>
    <col min="62" max="62" width="3" style="6" customWidth="1"/>
    <col min="63" max="64" width="2.85546875" style="36" customWidth="1"/>
    <col min="65" max="65" width="9.140625" style="6"/>
    <col min="66" max="69" width="2.85546875" style="6" customWidth="1"/>
    <col min="70" max="74" width="9.140625" style="6"/>
    <col min="75" max="75" width="5.7109375" style="6" customWidth="1"/>
    <col min="76" max="89" width="9.140625" style="6"/>
    <col min="90" max="90" width="2.85546875" style="46" customWidth="1"/>
    <col min="91" max="91" width="9.140625" style="26"/>
    <col min="92" max="95" width="2.85546875" style="26" customWidth="1"/>
    <col min="96" max="101" width="9.140625" style="26"/>
    <col min="102" max="16384" width="9.140625" style="6"/>
  </cols>
  <sheetData>
    <row r="1" spans="1:102" ht="21" customHeight="1" x14ac:dyDescent="0.25">
      <c r="A1" s="25" t="s">
        <v>26</v>
      </c>
      <c r="BK1" s="27"/>
      <c r="BL1" s="28" t="str">
        <f>IF($AA$4=FALSE,"",CL1)</f>
        <v/>
      </c>
      <c r="BM1" s="29"/>
      <c r="CL1" s="61" t="s">
        <v>118</v>
      </c>
      <c r="CX1" s="30"/>
    </row>
    <row r="2" spans="1:102" ht="20.25" customHeight="1" x14ac:dyDescent="0.25">
      <c r="A2" s="81"/>
      <c r="B2" s="82" t="s">
        <v>106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0"/>
      <c r="AC2" s="80"/>
      <c r="AD2" s="80"/>
      <c r="AE2" s="80"/>
      <c r="AF2" s="154">
        <f>IF(AF$3&gt;j,"",AF3)</f>
        <v>15</v>
      </c>
      <c r="AG2" s="154"/>
      <c r="AH2" s="154">
        <f>IF(AH$3&gt;j,"",AH3)</f>
        <v>14</v>
      </c>
      <c r="AI2" s="154"/>
      <c r="AJ2" s="154">
        <f>IF(AJ$3&gt;j,"",AJ3)</f>
        <v>13</v>
      </c>
      <c r="AK2" s="154"/>
      <c r="AL2" s="154">
        <f>IF(AL$3&gt;j,"",AL3)</f>
        <v>12</v>
      </c>
      <c r="AM2" s="154"/>
      <c r="AN2" s="154">
        <f>IF(AN$3&gt;j,"",AN3)</f>
        <v>11</v>
      </c>
      <c r="AO2" s="154"/>
      <c r="AP2" s="154">
        <f>IF(AP$3&gt;j,"",AP3)</f>
        <v>10</v>
      </c>
      <c r="AQ2" s="154"/>
      <c r="AR2" s="154">
        <f>IF(AR$3&gt;j,"",AR3)</f>
        <v>9</v>
      </c>
      <c r="AS2" s="154"/>
      <c r="AT2" s="154">
        <f>IF(AT$3&gt;j,"",AT3)</f>
        <v>8</v>
      </c>
      <c r="AU2" s="154"/>
      <c r="AV2" s="154">
        <f>IF(AV$3&gt;j,"",AV3)</f>
        <v>7</v>
      </c>
      <c r="AW2" s="154"/>
      <c r="AX2" s="154">
        <f>IF(AX$3&gt;j,"",AX3)</f>
        <v>6</v>
      </c>
      <c r="AY2" s="154"/>
      <c r="AZ2" s="154">
        <f>IF(AZ$3&gt;j,"",AZ3)</f>
        <v>5</v>
      </c>
      <c r="BA2" s="154"/>
      <c r="BB2" s="154">
        <f>IF(BB$3&gt;j,"",BB3)</f>
        <v>4</v>
      </c>
      <c r="BC2" s="154"/>
      <c r="BD2" s="154">
        <f>IF(BD$3&gt;j,"",BD3)</f>
        <v>3</v>
      </c>
      <c r="BE2" s="154"/>
      <c r="BF2" s="154">
        <f>IF(BF$3&gt;j,"",BF3)</f>
        <v>2</v>
      </c>
      <c r="BG2" s="154"/>
      <c r="BH2" s="154">
        <f>IF(BH$3&gt;j,"",BH3)</f>
        <v>1</v>
      </c>
      <c r="BJ2" s="153" t="s">
        <v>2</v>
      </c>
      <c r="BK2" s="27"/>
      <c r="BL2" s="32" t="str">
        <f t="shared" ref="BL2:BM3" si="0">IF($AA$4=FALSE,"",CL2)</f>
        <v/>
      </c>
      <c r="BM2" s="29"/>
      <c r="CL2" s="61" t="s">
        <v>60</v>
      </c>
    </row>
    <row r="3" spans="1:102" ht="14.25" customHeight="1" x14ac:dyDescent="0.3">
      <c r="A3" s="81"/>
      <c r="B3" s="83" t="s">
        <v>110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0"/>
      <c r="AF3" s="26">
        <v>15</v>
      </c>
      <c r="AG3" s="26"/>
      <c r="AH3" s="26">
        <v>14</v>
      </c>
      <c r="AI3" s="26"/>
      <c r="AJ3" s="26">
        <v>13</v>
      </c>
      <c r="AK3" s="26"/>
      <c r="AL3" s="26">
        <v>12</v>
      </c>
      <c r="AM3" s="26"/>
      <c r="AN3" s="26">
        <v>11</v>
      </c>
      <c r="AO3" s="26"/>
      <c r="AP3" s="26">
        <v>10</v>
      </c>
      <c r="AQ3" s="26"/>
      <c r="AR3" s="26">
        <v>9</v>
      </c>
      <c r="AS3" s="26"/>
      <c r="AT3" s="26">
        <v>8</v>
      </c>
      <c r="AU3" s="26"/>
      <c r="AV3" s="26">
        <v>7</v>
      </c>
      <c r="AW3" s="26"/>
      <c r="AX3" s="26">
        <v>6</v>
      </c>
      <c r="AY3" s="33"/>
      <c r="AZ3" s="26">
        <v>5</v>
      </c>
      <c r="BA3" s="33"/>
      <c r="BB3" s="26">
        <v>4</v>
      </c>
      <c r="BC3" s="26"/>
      <c r="BD3" s="26">
        <v>3</v>
      </c>
      <c r="BE3" s="26"/>
      <c r="BF3" s="26">
        <v>2</v>
      </c>
      <c r="BG3" s="26"/>
      <c r="BH3" s="26">
        <v>1</v>
      </c>
      <c r="BJ3" s="26"/>
      <c r="BK3" s="27"/>
      <c r="BL3" s="29"/>
      <c r="BM3" s="34" t="str">
        <f t="shared" si="0"/>
        <v/>
      </c>
      <c r="BN3" s="35" t="str">
        <f t="shared" ref="BM3:BN18" si="1">IF($AA$4=FALSE,"",CN3)</f>
        <v/>
      </c>
      <c r="BO3" s="34"/>
      <c r="CM3" s="144" t="s">
        <v>23</v>
      </c>
      <c r="CN3" s="145" t="s">
        <v>49</v>
      </c>
    </row>
    <row r="4" spans="1:102" ht="15" customHeight="1" x14ac:dyDescent="0.3">
      <c r="A4" s="81"/>
      <c r="B4" s="81"/>
      <c r="C4" s="81"/>
      <c r="D4" s="84" t="s">
        <v>51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5" t="b">
        <v>0</v>
      </c>
      <c r="AB4" s="81"/>
      <c r="AC4" s="81"/>
      <c r="AD4" s="81"/>
      <c r="AE4" s="86"/>
      <c r="AF4" s="38" t="str">
        <f>IF(AND(j&gt;=$BI4,j&gt;=AF$3),"●","")</f>
        <v>●</v>
      </c>
      <c r="AG4" s="39"/>
      <c r="AH4" s="38" t="str">
        <f>IF(AND(j&gt;=$BI4,j&gt;=AH$3),"●","")</f>
        <v>●</v>
      </c>
      <c r="AI4" s="39"/>
      <c r="AJ4" s="38" t="str">
        <f>IF(AND(j&gt;=$BI4,j&gt;=AJ$3),"●","")</f>
        <v>●</v>
      </c>
      <c r="AK4" s="39"/>
      <c r="AL4" s="38" t="str">
        <f>IF(AND(j&gt;=$BI4,j&gt;=AL$3),"●","")</f>
        <v>●</v>
      </c>
      <c r="AM4" s="39"/>
      <c r="AN4" s="38" t="str">
        <f>IF(AND(j&gt;=$BI4,j&gt;=AN$3),"●","")</f>
        <v>●</v>
      </c>
      <c r="AO4" s="39"/>
      <c r="AP4" s="38" t="str">
        <f>IF(AND(j&gt;=$BI4,j&gt;=AP$3),"●","")</f>
        <v>●</v>
      </c>
      <c r="AQ4" s="39"/>
      <c r="AR4" s="38" t="str">
        <f>IF(AND(j&gt;=$BI4,j&gt;=AR$3),"●","")</f>
        <v>●</v>
      </c>
      <c r="AS4" s="39"/>
      <c r="AT4" s="38" t="str">
        <f>IF(AND(j&gt;=$BI4,j&gt;=AT$3),"●","")</f>
        <v>●</v>
      </c>
      <c r="AU4" s="39"/>
      <c r="AV4" s="38" t="str">
        <f>IF(AND(j&gt;=$BI4,j&gt;=AV$3),"●","")</f>
        <v>●</v>
      </c>
      <c r="AW4" s="39"/>
      <c r="AX4" s="38" t="str">
        <f>IF(AND(j&gt;=$BI4,j&gt;=AX$3),"●","")</f>
        <v>●</v>
      </c>
      <c r="AY4" s="39"/>
      <c r="AZ4" s="38" t="str">
        <f>IF(AND(j&gt;=$BI4,j&gt;=AZ$3),"●","")</f>
        <v>●</v>
      </c>
      <c r="BA4" s="39"/>
      <c r="BB4" s="38" t="str">
        <f>IF(AND(j&gt;=$BI4,j&gt;=BB$3),"●","")</f>
        <v>●</v>
      </c>
      <c r="BC4" s="39"/>
      <c r="BD4" s="38" t="str">
        <f>IF(AND(j&gt;=$BI4,j&gt;=BD$3),"●","")</f>
        <v>●</v>
      </c>
      <c r="BE4" s="39"/>
      <c r="BF4" s="38" t="str">
        <f>IF(AND(j&gt;=$BI4,j&gt;=BF$3),"●","")</f>
        <v>●</v>
      </c>
      <c r="BG4" s="39"/>
      <c r="BH4" s="38" t="str">
        <f>IF(AND(j&gt;=$BI4,j&gt;=BH$3),"●","")</f>
        <v>●</v>
      </c>
      <c r="BI4" s="26">
        <v>1</v>
      </c>
      <c r="BJ4" s="31">
        <f>IF(BI4&gt;j,"",BI4)</f>
        <v>1</v>
      </c>
      <c r="BK4" s="27"/>
      <c r="BM4" s="40" t="str">
        <f t="shared" si="1"/>
        <v/>
      </c>
      <c r="BN4" s="35" t="str">
        <f t="shared" si="1"/>
        <v/>
      </c>
      <c r="CM4" s="146">
        <f>IF($BJ4="","",2*$BJ4-1)</f>
        <v>1</v>
      </c>
      <c r="CN4" s="147" t="s">
        <v>139</v>
      </c>
    </row>
    <row r="5" spans="1:102" ht="15" customHeight="1" x14ac:dyDescent="0.3">
      <c r="A5" s="81"/>
      <c r="B5" s="87" t="s">
        <v>114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8"/>
      <c r="AF5" s="39"/>
      <c r="AG5" s="38"/>
      <c r="AH5" s="39"/>
      <c r="AI5" s="38"/>
      <c r="AJ5" s="39"/>
      <c r="AK5" s="38"/>
      <c r="AL5" s="39"/>
      <c r="AM5" s="38"/>
      <c r="AN5" s="39"/>
      <c r="AO5" s="38"/>
      <c r="AP5" s="39"/>
      <c r="AQ5" s="38"/>
      <c r="AR5" s="39"/>
      <c r="AS5" s="38"/>
      <c r="AT5" s="39"/>
      <c r="AU5" s="38"/>
      <c r="AV5" s="39"/>
      <c r="AW5" s="38"/>
      <c r="AX5" s="39"/>
      <c r="AY5" s="38"/>
      <c r="AZ5" s="39"/>
      <c r="BA5" s="38"/>
      <c r="BB5" s="39"/>
      <c r="BC5" s="38"/>
      <c r="BD5" s="39"/>
      <c r="BE5" s="38"/>
      <c r="BF5" s="39"/>
      <c r="BG5" s="38"/>
      <c r="BH5" s="39"/>
      <c r="BJ5" s="31"/>
      <c r="BK5" s="27"/>
      <c r="BM5" s="41"/>
      <c r="BN5" s="35" t="str">
        <f t="shared" si="1"/>
        <v/>
      </c>
      <c r="CM5" s="146"/>
      <c r="CN5" s="147" t="s">
        <v>140</v>
      </c>
    </row>
    <row r="6" spans="1:102" ht="15" customHeight="1" x14ac:dyDescent="0.3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9" t="s">
        <v>24</v>
      </c>
      <c r="Q6" s="85" t="b">
        <v>0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0"/>
      <c r="AC6" s="80"/>
      <c r="AD6" s="80"/>
      <c r="AE6" s="90"/>
      <c r="AF6" s="38" t="str">
        <f>IF(AND(j&gt;=$BI6,j&gt;=AF$3),"●","")</f>
        <v>●</v>
      </c>
      <c r="AG6" s="39"/>
      <c r="AH6" s="38" t="str">
        <f>IF(AND(j&gt;=$BI6,j&gt;=AH$3),"●","")</f>
        <v>●</v>
      </c>
      <c r="AI6" s="39"/>
      <c r="AJ6" s="38" t="str">
        <f>IF(AND(j&gt;=$BI6,j&gt;=AJ$3),"●","")</f>
        <v>●</v>
      </c>
      <c r="AK6" s="39"/>
      <c r="AL6" s="38" t="str">
        <f>IF(AND(j&gt;=$BI6,j&gt;=AL$3),"●","")</f>
        <v>●</v>
      </c>
      <c r="AM6" s="39"/>
      <c r="AN6" s="38" t="str">
        <f>IF(AND(j&gt;=$BI6,j&gt;=AN$3),"●","")</f>
        <v>●</v>
      </c>
      <c r="AO6" s="39"/>
      <c r="AP6" s="38" t="str">
        <f>IF(AND(j&gt;=$BI6,j&gt;=AP$3),"●","")</f>
        <v>●</v>
      </c>
      <c r="AQ6" s="39"/>
      <c r="AR6" s="38" t="str">
        <f>IF(AND(j&gt;=$BI6,j&gt;=AR$3),"●","")</f>
        <v>●</v>
      </c>
      <c r="AS6" s="39"/>
      <c r="AT6" s="38" t="str">
        <f>IF(AND(j&gt;=$BI6,j&gt;=AT$3),"●","")</f>
        <v>●</v>
      </c>
      <c r="AU6" s="39"/>
      <c r="AV6" s="38" t="str">
        <f>IF(AND(j&gt;=$BI6,j&gt;=AV$3),"●","")</f>
        <v>●</v>
      </c>
      <c r="AW6" s="39"/>
      <c r="AX6" s="38" t="str">
        <f>IF(AND(j&gt;=$BI6,j&gt;=AX$3),"●","")</f>
        <v>●</v>
      </c>
      <c r="AY6" s="39"/>
      <c r="AZ6" s="38" t="str">
        <f>IF(AND(j&gt;=$BI6,j&gt;=AZ$3),"●","")</f>
        <v>●</v>
      </c>
      <c r="BA6" s="39"/>
      <c r="BB6" s="38" t="str">
        <f>IF(AND(j&gt;=$BI6,j&gt;=BB$3),"●","")</f>
        <v>●</v>
      </c>
      <c r="BC6" s="39"/>
      <c r="BD6" s="38" t="str">
        <f>IF(AND(j&gt;=$BI6,j&gt;=BD$3),"●","")</f>
        <v>●</v>
      </c>
      <c r="BE6" s="39"/>
      <c r="BF6" s="38" t="str">
        <f>IF(AND(j&gt;=$BI6,j&gt;=BF$3),"●","")</f>
        <v>●</v>
      </c>
      <c r="BG6" s="39"/>
      <c r="BH6" s="38" t="str">
        <f>IF(AND(j&gt;=$BI6,j&gt;=BH$3),"●","")</f>
        <v>●</v>
      </c>
      <c r="BI6" s="26">
        <v>2</v>
      </c>
      <c r="BJ6" s="31">
        <f>IF(BI6&gt;j,"",BI6)</f>
        <v>2</v>
      </c>
      <c r="BK6" s="27"/>
      <c r="BM6" s="40" t="str">
        <f t="shared" si="1"/>
        <v/>
      </c>
      <c r="BN6" s="35" t="str">
        <f t="shared" si="1"/>
        <v/>
      </c>
      <c r="CM6" s="146">
        <f t="shared" ref="CM6" si="2">IF($BJ6="","",2*$BJ6-1)</f>
        <v>3</v>
      </c>
      <c r="CN6" s="147" t="s">
        <v>141</v>
      </c>
    </row>
    <row r="7" spans="1:102" ht="15" customHeight="1" x14ac:dyDescent="0.3">
      <c r="A7" s="80"/>
      <c r="B7" s="80"/>
      <c r="C7" s="80"/>
      <c r="D7" s="81"/>
      <c r="E7" s="188" t="s">
        <v>108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5">
        <v>15</v>
      </c>
      <c r="V7" s="185"/>
      <c r="W7" s="81"/>
      <c r="X7" s="81"/>
      <c r="Y7" s="81"/>
      <c r="Z7" s="81" t="s">
        <v>54</v>
      </c>
      <c r="AA7" s="81"/>
      <c r="AB7" s="80"/>
      <c r="AC7" s="80"/>
      <c r="AD7" s="91"/>
      <c r="AE7" s="88"/>
      <c r="AF7" s="39"/>
      <c r="AG7" s="38"/>
      <c r="AH7" s="39"/>
      <c r="AI7" s="38"/>
      <c r="AJ7" s="39"/>
      <c r="AK7" s="38"/>
      <c r="AL7" s="39"/>
      <c r="AM7" s="38"/>
      <c r="AN7" s="39"/>
      <c r="AO7" s="38"/>
      <c r="AP7" s="39"/>
      <c r="AQ7" s="38"/>
      <c r="AR7" s="39"/>
      <c r="AS7" s="38"/>
      <c r="AT7" s="39"/>
      <c r="AU7" s="38"/>
      <c r="AV7" s="39"/>
      <c r="AW7" s="38"/>
      <c r="AX7" s="39"/>
      <c r="AY7" s="38"/>
      <c r="AZ7" s="39"/>
      <c r="BA7" s="38"/>
      <c r="BB7" s="39"/>
      <c r="BC7" s="38"/>
      <c r="BD7" s="39"/>
      <c r="BE7" s="38"/>
      <c r="BF7" s="39"/>
      <c r="BG7" s="38"/>
      <c r="BH7" s="39"/>
      <c r="BI7" s="46"/>
      <c r="BJ7" s="31"/>
      <c r="BK7" s="27"/>
      <c r="BM7" s="41"/>
      <c r="BN7" s="35" t="str">
        <f t="shared" si="1"/>
        <v/>
      </c>
      <c r="CM7" s="146"/>
      <c r="CN7" s="147" t="s">
        <v>142</v>
      </c>
    </row>
    <row r="8" spans="1:102" ht="15" customHeight="1" x14ac:dyDescent="0.3">
      <c r="A8" s="80"/>
      <c r="B8" s="80"/>
      <c r="C8" s="80"/>
      <c r="D8" s="81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5"/>
      <c r="V8" s="185"/>
      <c r="W8" s="81"/>
      <c r="X8" s="81"/>
      <c r="Y8" s="81"/>
      <c r="Z8" s="81" t="s">
        <v>55</v>
      </c>
      <c r="AA8" s="81"/>
      <c r="AB8" s="92"/>
      <c r="AC8" s="91"/>
      <c r="AD8" s="92"/>
      <c r="AE8" s="90"/>
      <c r="AF8" s="38" t="str">
        <f>IF(AND(j&gt;=$BI8,j&gt;=AF$3),"●","")</f>
        <v>●</v>
      </c>
      <c r="AG8" s="39"/>
      <c r="AH8" s="38" t="str">
        <f>IF(AND(j&gt;=$BI8,j&gt;=AH$3),"●","")</f>
        <v>●</v>
      </c>
      <c r="AI8" s="39"/>
      <c r="AJ8" s="38" t="str">
        <f>IF(AND(j&gt;=$BI8,j&gt;=AJ$3),"●","")</f>
        <v>●</v>
      </c>
      <c r="AK8" s="39"/>
      <c r="AL8" s="38" t="str">
        <f>IF(AND(j&gt;=$BI8,j&gt;=AL$3),"●","")</f>
        <v>●</v>
      </c>
      <c r="AM8" s="39"/>
      <c r="AN8" s="38" t="str">
        <f>IF(AND(j&gt;=$BI8,j&gt;=AN$3),"●","")</f>
        <v>●</v>
      </c>
      <c r="AO8" s="39"/>
      <c r="AP8" s="38" t="str">
        <f>IF(AND(j&gt;=$BI8,j&gt;=AP$3),"●","")</f>
        <v>●</v>
      </c>
      <c r="AQ8" s="39"/>
      <c r="AR8" s="38" t="str">
        <f>IF(AND(j&gt;=$BI8,j&gt;=AR$3),"●","")</f>
        <v>●</v>
      </c>
      <c r="AS8" s="39"/>
      <c r="AT8" s="38" t="str">
        <f>IF(AND(j&gt;=$BI8,j&gt;=AT$3),"●","")</f>
        <v>●</v>
      </c>
      <c r="AU8" s="39"/>
      <c r="AV8" s="38" t="str">
        <f>IF(AND(j&gt;=$BI8,j&gt;=AV$3),"●","")</f>
        <v>●</v>
      </c>
      <c r="AW8" s="39"/>
      <c r="AX8" s="38" t="str">
        <f>IF(AND(j&gt;=$BI8,j&gt;=AX$3),"●","")</f>
        <v>●</v>
      </c>
      <c r="AY8" s="39"/>
      <c r="AZ8" s="38" t="str">
        <f>IF(AND(j&gt;=$BI8,j&gt;=AZ$3),"●","")</f>
        <v>●</v>
      </c>
      <c r="BA8" s="39"/>
      <c r="BB8" s="38" t="str">
        <f>IF(AND(j&gt;=$BI8,j&gt;=BB$3),"●","")</f>
        <v>●</v>
      </c>
      <c r="BC8" s="39"/>
      <c r="BD8" s="38" t="str">
        <f>IF(AND(j&gt;=$BI8,j&gt;=BD$3),"●","")</f>
        <v>●</v>
      </c>
      <c r="BE8" s="39"/>
      <c r="BF8" s="38" t="str">
        <f>IF(AND(j&gt;=$BI8,j&gt;=BF$3),"●","")</f>
        <v>●</v>
      </c>
      <c r="BG8" s="39"/>
      <c r="BH8" s="38" t="str">
        <f>IF(AND(j&gt;=$BI8,j&gt;=BH$3),"●","")</f>
        <v>●</v>
      </c>
      <c r="BI8" s="26">
        <v>3</v>
      </c>
      <c r="BJ8" s="31">
        <f>IF(BI8&gt;j,"",BI8)</f>
        <v>3</v>
      </c>
      <c r="BK8" s="27"/>
      <c r="BM8" s="40" t="str">
        <f t="shared" si="1"/>
        <v/>
      </c>
      <c r="BN8" s="35" t="str">
        <f t="shared" si="1"/>
        <v/>
      </c>
      <c r="CM8" s="146">
        <f t="shared" ref="CM8" si="3">IF($BJ8="","",2*$BJ8-1)</f>
        <v>5</v>
      </c>
      <c r="CN8" s="147" t="s">
        <v>143</v>
      </c>
    </row>
    <row r="9" spans="1:102" ht="15" customHeight="1" x14ac:dyDescent="0.3">
      <c r="A9" s="80"/>
      <c r="B9" s="80"/>
      <c r="C9" s="80"/>
      <c r="D9" s="81"/>
      <c r="E9" s="81"/>
      <c r="F9" s="81"/>
      <c r="G9" s="81"/>
      <c r="H9" s="81"/>
      <c r="I9" s="98" t="s">
        <v>109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91"/>
      <c r="AC9" s="92"/>
      <c r="AD9" s="91"/>
      <c r="AE9" s="88"/>
      <c r="AF9" s="39"/>
      <c r="AG9" s="38"/>
      <c r="AH9" s="39"/>
      <c r="AI9" s="38"/>
      <c r="AJ9" s="39"/>
      <c r="AK9" s="38"/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9"/>
      <c r="AY9" s="38"/>
      <c r="AZ9" s="39"/>
      <c r="BA9" s="38"/>
      <c r="BB9" s="39"/>
      <c r="BC9" s="38"/>
      <c r="BD9" s="39"/>
      <c r="BE9" s="38"/>
      <c r="BF9" s="39"/>
      <c r="BG9" s="38"/>
      <c r="BH9" s="39"/>
      <c r="BJ9" s="31"/>
      <c r="BK9" s="27"/>
      <c r="BM9" s="41"/>
      <c r="BN9" s="35" t="str">
        <f t="shared" si="1"/>
        <v/>
      </c>
      <c r="CM9" s="146"/>
      <c r="CN9" s="147" t="s">
        <v>144</v>
      </c>
    </row>
    <row r="10" spans="1:102" ht="15" customHeight="1" x14ac:dyDescent="0.3">
      <c r="A10" s="80"/>
      <c r="B10" s="80"/>
      <c r="C10" s="80"/>
      <c r="D10" s="80"/>
      <c r="E10" s="80"/>
      <c r="F10" s="80"/>
      <c r="G10" s="80"/>
      <c r="H10" s="80"/>
      <c r="I10" s="189" t="s">
        <v>25</v>
      </c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6">
        <f>j^2</f>
        <v>225</v>
      </c>
      <c r="V10" s="186"/>
      <c r="W10" s="186"/>
      <c r="X10" s="80"/>
      <c r="Y10" s="80"/>
      <c r="Z10" s="80"/>
      <c r="AA10" s="91"/>
      <c r="AB10" s="92"/>
      <c r="AC10" s="91"/>
      <c r="AD10" s="92"/>
      <c r="AE10" s="90"/>
      <c r="AF10" s="38" t="str">
        <f>IF(AND(j&gt;=$BI10,j&gt;=AF$3),"●","")</f>
        <v>●</v>
      </c>
      <c r="AG10" s="39"/>
      <c r="AH10" s="38" t="str">
        <f>IF(AND(j&gt;=$BI10,j&gt;=AH$3),"●","")</f>
        <v>●</v>
      </c>
      <c r="AI10" s="39"/>
      <c r="AJ10" s="38" t="str">
        <f>IF(AND(j&gt;=$BI10,j&gt;=AJ$3),"●","")</f>
        <v>●</v>
      </c>
      <c r="AK10" s="39"/>
      <c r="AL10" s="38" t="str">
        <f>IF(AND(j&gt;=$BI10,j&gt;=AL$3),"●","")</f>
        <v>●</v>
      </c>
      <c r="AM10" s="39"/>
      <c r="AN10" s="38" t="str">
        <f>IF(AND(j&gt;=$BI10,j&gt;=AN$3),"●","")</f>
        <v>●</v>
      </c>
      <c r="AO10" s="39"/>
      <c r="AP10" s="38" t="str">
        <f>IF(AND(j&gt;=$BI10,j&gt;=AP$3),"●","")</f>
        <v>●</v>
      </c>
      <c r="AQ10" s="39"/>
      <c r="AR10" s="38" t="str">
        <f>IF(AND(j&gt;=$BI10,j&gt;=AR$3),"●","")</f>
        <v>●</v>
      </c>
      <c r="AS10" s="39"/>
      <c r="AT10" s="38" t="str">
        <f>IF(AND(j&gt;=$BI10,j&gt;=AT$3),"●","")</f>
        <v>●</v>
      </c>
      <c r="AU10" s="39"/>
      <c r="AV10" s="38" t="str">
        <f>IF(AND(j&gt;=$BI10,j&gt;=AV$3),"●","")</f>
        <v>●</v>
      </c>
      <c r="AW10" s="39"/>
      <c r="AX10" s="38" t="str">
        <f>IF(AND(j&gt;=$BI10,j&gt;=AX$3),"●","")</f>
        <v>●</v>
      </c>
      <c r="AY10" s="39"/>
      <c r="AZ10" s="38" t="str">
        <f>IF(AND(j&gt;=$BI10,j&gt;=AZ$3),"●","")</f>
        <v>●</v>
      </c>
      <c r="BA10" s="39"/>
      <c r="BB10" s="38" t="str">
        <f>IF(AND(j&gt;=$BI10,j&gt;=BB$3),"●","")</f>
        <v>●</v>
      </c>
      <c r="BC10" s="39"/>
      <c r="BD10" s="38" t="str">
        <f>IF(AND(j&gt;=$BI10,j&gt;=BD$3),"●","")</f>
        <v>●</v>
      </c>
      <c r="BE10" s="39"/>
      <c r="BF10" s="38" t="str">
        <f>IF(AND(j&gt;=$BI10,j&gt;=BF$3),"●","")</f>
        <v>●</v>
      </c>
      <c r="BG10" s="39"/>
      <c r="BH10" s="38" t="str">
        <f>IF(AND(j&gt;=$BI10,j&gt;=BH$3),"●","")</f>
        <v>●</v>
      </c>
      <c r="BI10" s="26">
        <v>4</v>
      </c>
      <c r="BJ10" s="31">
        <f>IF(BI10&gt;j,"",BI10)</f>
        <v>4</v>
      </c>
      <c r="BK10" s="27"/>
      <c r="BM10" s="40" t="str">
        <f t="shared" si="1"/>
        <v/>
      </c>
      <c r="BN10" s="187" t="str">
        <f>IF($AA$4=FALSE,"",CN10)</f>
        <v/>
      </c>
      <c r="BO10" s="187"/>
      <c r="BP10" s="187"/>
      <c r="BQ10" s="187"/>
      <c r="BR10" s="187"/>
      <c r="BS10" s="187"/>
      <c r="BT10" s="187"/>
      <c r="BU10" s="187"/>
      <c r="CM10" s="146">
        <f t="shared" ref="CM10" si="4">IF($BJ10="","",2*$BJ10-1)</f>
        <v>7</v>
      </c>
      <c r="CN10" s="197" t="s">
        <v>149</v>
      </c>
      <c r="CO10" s="197"/>
      <c r="CP10" s="197"/>
      <c r="CQ10" s="197"/>
      <c r="CR10" s="197"/>
      <c r="CS10" s="197"/>
      <c r="CT10" s="197"/>
    </row>
    <row r="11" spans="1:102" ht="15" customHeight="1" x14ac:dyDescent="0.3">
      <c r="A11" s="80"/>
      <c r="B11" s="80"/>
      <c r="C11" s="80"/>
      <c r="D11" s="80"/>
      <c r="E11" s="80"/>
      <c r="F11" s="80"/>
      <c r="G11" s="80"/>
      <c r="H11" s="80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6"/>
      <c r="V11" s="186"/>
      <c r="W11" s="186"/>
      <c r="X11" s="80"/>
      <c r="Y11" s="80"/>
      <c r="Z11" s="91"/>
      <c r="AA11" s="92"/>
      <c r="AB11" s="91"/>
      <c r="AC11" s="92"/>
      <c r="AD11" s="91"/>
      <c r="AE11" s="8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9"/>
      <c r="AS11" s="38"/>
      <c r="AT11" s="39"/>
      <c r="AU11" s="38"/>
      <c r="AV11" s="39"/>
      <c r="AW11" s="38"/>
      <c r="AX11" s="39"/>
      <c r="AY11" s="38"/>
      <c r="AZ11" s="39"/>
      <c r="BA11" s="38"/>
      <c r="BB11" s="39"/>
      <c r="BC11" s="38"/>
      <c r="BD11" s="39"/>
      <c r="BE11" s="38"/>
      <c r="BF11" s="39"/>
      <c r="BG11" s="38"/>
      <c r="BH11" s="39"/>
      <c r="BI11" s="46"/>
      <c r="BJ11" s="31"/>
      <c r="BK11" s="27"/>
      <c r="BM11" s="41"/>
      <c r="BN11" s="187"/>
      <c r="BO11" s="187"/>
      <c r="BP11" s="187"/>
      <c r="BQ11" s="187"/>
      <c r="BR11" s="187"/>
      <c r="BS11" s="187"/>
      <c r="BT11" s="187"/>
      <c r="BU11" s="187"/>
      <c r="CM11" s="146"/>
      <c r="CN11" s="197"/>
      <c r="CO11" s="197"/>
      <c r="CP11" s="197"/>
      <c r="CQ11" s="197"/>
      <c r="CR11" s="197"/>
      <c r="CS11" s="197"/>
      <c r="CT11" s="197"/>
    </row>
    <row r="12" spans="1:102" ht="15" customHeight="1" x14ac:dyDescent="0.3">
      <c r="A12" s="81"/>
      <c r="B12" s="83" t="s">
        <v>127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0"/>
      <c r="X12" s="92"/>
      <c r="Y12" s="91"/>
      <c r="Z12" s="92"/>
      <c r="AA12" s="91"/>
      <c r="AB12" s="92"/>
      <c r="AC12" s="91"/>
      <c r="AD12" s="92"/>
      <c r="AE12" s="90"/>
      <c r="AF12" s="38" t="str">
        <f>IF(AND(j&gt;=$BI12,j&gt;=AF$3),"●","")</f>
        <v>●</v>
      </c>
      <c r="AG12" s="39"/>
      <c r="AH12" s="38" t="str">
        <f>IF(AND(j&gt;=$BI12,j&gt;=AH$3),"●","")</f>
        <v>●</v>
      </c>
      <c r="AI12" s="39"/>
      <c r="AJ12" s="38" t="str">
        <f>IF(AND(j&gt;=$BI12,j&gt;=AJ$3),"●","")</f>
        <v>●</v>
      </c>
      <c r="AK12" s="39"/>
      <c r="AL12" s="38" t="str">
        <f>IF(AND(j&gt;=$BI12,j&gt;=AL$3),"●","")</f>
        <v>●</v>
      </c>
      <c r="AM12" s="39"/>
      <c r="AN12" s="38" t="str">
        <f>IF(AND(j&gt;=$BI12,j&gt;=AN$3),"●","")</f>
        <v>●</v>
      </c>
      <c r="AO12" s="39"/>
      <c r="AP12" s="38" t="str">
        <f>IF(AND(j&gt;=$BI12,j&gt;=AP$3),"●","")</f>
        <v>●</v>
      </c>
      <c r="AQ12" s="39"/>
      <c r="AR12" s="38" t="str">
        <f>IF(AND(j&gt;=$BI12,j&gt;=AR$3),"●","")</f>
        <v>●</v>
      </c>
      <c r="AS12" s="39"/>
      <c r="AT12" s="38" t="str">
        <f>IF(AND(j&gt;=$BI12,j&gt;=AT$3),"●","")</f>
        <v>●</v>
      </c>
      <c r="AU12" s="39"/>
      <c r="AV12" s="38" t="str">
        <f>IF(AND(j&gt;=$BI12,j&gt;=AV$3),"●","")</f>
        <v>●</v>
      </c>
      <c r="AW12" s="39"/>
      <c r="AX12" s="38" t="str">
        <f>IF(AND(j&gt;=$BI12,j&gt;=AX$3),"●","")</f>
        <v>●</v>
      </c>
      <c r="AY12" s="39"/>
      <c r="AZ12" s="38" t="str">
        <f>IF(AND(j&gt;=$BI12,j&gt;=AZ$3),"●","")</f>
        <v>●</v>
      </c>
      <c r="BA12" s="39"/>
      <c r="BB12" s="38" t="str">
        <f>IF(AND(j&gt;=$BI12,j&gt;=BB$3),"●","")</f>
        <v>●</v>
      </c>
      <c r="BC12" s="39"/>
      <c r="BD12" s="38" t="str">
        <f>IF(AND(j&gt;=$BI12,j&gt;=BD$3),"●","")</f>
        <v>●</v>
      </c>
      <c r="BE12" s="39"/>
      <c r="BF12" s="38" t="str">
        <f>IF(AND(j&gt;=$BI12,j&gt;=BF$3),"●","")</f>
        <v>●</v>
      </c>
      <c r="BG12" s="39"/>
      <c r="BH12" s="38" t="str">
        <f>IF(AND(j&gt;=$BI12,j&gt;=BH$3),"●","")</f>
        <v>●</v>
      </c>
      <c r="BI12" s="26">
        <v>5</v>
      </c>
      <c r="BJ12" s="31">
        <f>IF(BI12&gt;j,"",BI12)</f>
        <v>5</v>
      </c>
      <c r="BK12" s="27"/>
      <c r="BM12" s="40" t="str">
        <f t="shared" si="1"/>
        <v/>
      </c>
      <c r="BN12" s="187"/>
      <c r="BO12" s="187"/>
      <c r="BP12" s="187"/>
      <c r="BQ12" s="187"/>
      <c r="BR12" s="187"/>
      <c r="BS12" s="187"/>
      <c r="BT12" s="187"/>
      <c r="BU12" s="187"/>
      <c r="CM12" s="146">
        <f t="shared" ref="CM12" si="5">IF($BJ12="","",2*$BJ12-1)</f>
        <v>9</v>
      </c>
      <c r="CN12" s="197"/>
      <c r="CO12" s="197"/>
      <c r="CP12" s="197"/>
      <c r="CQ12" s="197"/>
      <c r="CR12" s="197"/>
      <c r="CS12" s="197"/>
      <c r="CT12" s="197"/>
    </row>
    <row r="13" spans="1:102" ht="15" customHeight="1" x14ac:dyDescent="0.3">
      <c r="A13" s="81"/>
      <c r="B13" s="83" t="s">
        <v>128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0"/>
      <c r="X13" s="91"/>
      <c r="Y13" s="92"/>
      <c r="Z13" s="91"/>
      <c r="AA13" s="92"/>
      <c r="AB13" s="91"/>
      <c r="AC13" s="92"/>
      <c r="AD13" s="91"/>
      <c r="AE13" s="8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9"/>
      <c r="AS13" s="38"/>
      <c r="AT13" s="39"/>
      <c r="AU13" s="38"/>
      <c r="AV13" s="39"/>
      <c r="AW13" s="38"/>
      <c r="AX13" s="39"/>
      <c r="AY13" s="38"/>
      <c r="AZ13" s="39"/>
      <c r="BA13" s="38"/>
      <c r="BB13" s="39"/>
      <c r="BC13" s="38"/>
      <c r="BD13" s="39"/>
      <c r="BE13" s="38"/>
      <c r="BF13" s="39"/>
      <c r="BG13" s="38"/>
      <c r="BH13" s="39"/>
      <c r="BJ13" s="31"/>
      <c r="BK13" s="27"/>
      <c r="BM13" s="41"/>
      <c r="BN13" s="35"/>
      <c r="BQ13" s="31"/>
      <c r="BR13" s="31"/>
      <c r="BS13" s="31"/>
      <c r="CM13" s="146"/>
      <c r="CP13" s="147"/>
      <c r="CQ13" s="147"/>
      <c r="CR13" s="147"/>
      <c r="CS13" s="147"/>
    </row>
    <row r="14" spans="1:102" ht="15" customHeight="1" x14ac:dyDescent="0.3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93"/>
      <c r="P14" s="93"/>
      <c r="Q14" s="93"/>
      <c r="R14" s="81"/>
      <c r="S14" s="81"/>
      <c r="T14" s="81"/>
      <c r="U14" s="81"/>
      <c r="V14" s="93"/>
      <c r="W14" s="91"/>
      <c r="X14" s="92"/>
      <c r="Y14" s="91"/>
      <c r="Z14" s="92"/>
      <c r="AA14" s="91"/>
      <c r="AB14" s="92"/>
      <c r="AC14" s="91"/>
      <c r="AD14" s="92"/>
      <c r="AE14" s="90"/>
      <c r="AF14" s="38" t="str">
        <f>IF(AND(j&gt;=$BI14,j&gt;=AF$3),"●","")</f>
        <v>●</v>
      </c>
      <c r="AG14" s="39"/>
      <c r="AH14" s="38" t="str">
        <f>IF(AND(j&gt;=$BI14,j&gt;=AH$3),"●","")</f>
        <v>●</v>
      </c>
      <c r="AI14" s="39"/>
      <c r="AJ14" s="38" t="str">
        <f>IF(AND(j&gt;=$BI14,j&gt;=AJ$3),"●","")</f>
        <v>●</v>
      </c>
      <c r="AK14" s="39"/>
      <c r="AL14" s="38" t="str">
        <f>IF(AND(j&gt;=$BI14,j&gt;=AL$3),"●","")</f>
        <v>●</v>
      </c>
      <c r="AM14" s="39"/>
      <c r="AN14" s="38" t="str">
        <f>IF(AND(j&gt;=$BI14,j&gt;=AN$3),"●","")</f>
        <v>●</v>
      </c>
      <c r="AO14" s="39"/>
      <c r="AP14" s="38" t="str">
        <f>IF(AND(j&gt;=$BI14,j&gt;=AP$3),"●","")</f>
        <v>●</v>
      </c>
      <c r="AQ14" s="39"/>
      <c r="AR14" s="38" t="str">
        <f>IF(AND(j&gt;=$BI14,j&gt;=AR$3),"●","")</f>
        <v>●</v>
      </c>
      <c r="AS14" s="39"/>
      <c r="AT14" s="38" t="str">
        <f>IF(AND(j&gt;=$BI14,j&gt;=AT$3),"●","")</f>
        <v>●</v>
      </c>
      <c r="AU14" s="39"/>
      <c r="AV14" s="38" t="str">
        <f>IF(AND(j&gt;=$BI14,j&gt;=AV$3),"●","")</f>
        <v>●</v>
      </c>
      <c r="AW14" s="39"/>
      <c r="AX14" s="38" t="str">
        <f>IF(AND(j&gt;=$BI14,j&gt;=AX$3),"●","")</f>
        <v>●</v>
      </c>
      <c r="AY14" s="39"/>
      <c r="AZ14" s="38" t="str">
        <f>IF(AND(j&gt;=$BI14,j&gt;=AZ$3),"●","")</f>
        <v>●</v>
      </c>
      <c r="BA14" s="39"/>
      <c r="BB14" s="38" t="str">
        <f>IF(AND(j&gt;=$BI14,j&gt;=BB$3),"●","")</f>
        <v>●</v>
      </c>
      <c r="BC14" s="39"/>
      <c r="BD14" s="38" t="str">
        <f>IF(AND(j&gt;=$BI14,j&gt;=BD$3),"●","")</f>
        <v>●</v>
      </c>
      <c r="BE14" s="39"/>
      <c r="BF14" s="38" t="str">
        <f>IF(AND(j&gt;=$BI14,j&gt;=BF$3),"●","")</f>
        <v>●</v>
      </c>
      <c r="BG14" s="39"/>
      <c r="BH14" s="38" t="str">
        <f>IF(AND(j&gt;=$BI14,j&gt;=BH$3),"●","")</f>
        <v>●</v>
      </c>
      <c r="BI14" s="26">
        <v>6</v>
      </c>
      <c r="BJ14" s="31">
        <f>IF(BI14&gt;j,"",BI14)</f>
        <v>6</v>
      </c>
      <c r="BK14" s="27"/>
      <c r="BM14" s="40" t="str">
        <f t="shared" si="1"/>
        <v/>
      </c>
      <c r="BN14" s="34" t="str">
        <f>IF($Q$6=FALSE,"",CN14)</f>
        <v/>
      </c>
      <c r="BO14" s="31"/>
      <c r="BP14" s="31"/>
      <c r="BQ14" s="31"/>
      <c r="BR14" s="31"/>
      <c r="BS14" s="31"/>
      <c r="CM14" s="146">
        <f t="shared" ref="CM14" si="6">IF($BJ14="","",2*$BJ14-1)</f>
        <v>11</v>
      </c>
      <c r="CN14" s="147" t="s">
        <v>33</v>
      </c>
      <c r="CO14" s="147"/>
      <c r="CP14" s="147"/>
      <c r="CQ14" s="147"/>
      <c r="CR14" s="147"/>
      <c r="CS14" s="147"/>
    </row>
    <row r="15" spans="1:102" ht="15" customHeight="1" x14ac:dyDescent="0.3">
      <c r="A15" s="81"/>
      <c r="B15" s="94" t="s">
        <v>22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93"/>
      <c r="P15" s="93"/>
      <c r="Q15" s="93"/>
      <c r="R15" s="93"/>
      <c r="S15" s="93"/>
      <c r="T15" s="93"/>
      <c r="U15" s="93"/>
      <c r="V15" s="95"/>
      <c r="W15" s="92"/>
      <c r="X15" s="91"/>
      <c r="Y15" s="92"/>
      <c r="Z15" s="91"/>
      <c r="AA15" s="92"/>
      <c r="AB15" s="91"/>
      <c r="AC15" s="92"/>
      <c r="AD15" s="91"/>
      <c r="AE15" s="8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9"/>
      <c r="AS15" s="38"/>
      <c r="AT15" s="39"/>
      <c r="AU15" s="38"/>
      <c r="AV15" s="39"/>
      <c r="AW15" s="38"/>
      <c r="AX15" s="39"/>
      <c r="AY15" s="38"/>
      <c r="AZ15" s="39"/>
      <c r="BA15" s="38"/>
      <c r="BB15" s="39"/>
      <c r="BC15" s="38"/>
      <c r="BD15" s="39"/>
      <c r="BE15" s="38"/>
      <c r="BF15" s="39"/>
      <c r="BG15" s="38"/>
      <c r="BH15" s="39"/>
      <c r="BI15" s="46"/>
      <c r="BJ15" s="31"/>
      <c r="BK15" s="27"/>
      <c r="BM15" s="41"/>
      <c r="BN15" s="35"/>
      <c r="BO15" s="35" t="str">
        <f>IF($Q$6=FALSE,"",CO15)</f>
        <v/>
      </c>
      <c r="BP15" s="31"/>
      <c r="BQ15" s="31"/>
      <c r="BR15" s="31"/>
      <c r="BS15" s="31"/>
      <c r="CM15" s="146"/>
      <c r="CO15" s="147" t="s">
        <v>34</v>
      </c>
      <c r="CP15" s="147"/>
      <c r="CQ15" s="147"/>
      <c r="CR15" s="147"/>
      <c r="CS15" s="147"/>
    </row>
    <row r="16" spans="1:102" ht="15" customHeight="1" x14ac:dyDescent="0.3">
      <c r="A16" s="81"/>
      <c r="B16" s="83" t="s">
        <v>119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93"/>
      <c r="Q16" s="93"/>
      <c r="R16" s="93"/>
      <c r="S16" s="93"/>
      <c r="T16" s="93"/>
      <c r="U16" s="95"/>
      <c r="V16" s="93"/>
      <c r="W16" s="91"/>
      <c r="X16" s="92"/>
      <c r="Y16" s="91"/>
      <c r="Z16" s="92"/>
      <c r="AA16" s="91"/>
      <c r="AB16" s="92"/>
      <c r="AC16" s="91"/>
      <c r="AD16" s="92"/>
      <c r="AE16" s="90"/>
      <c r="AF16" s="38" t="str">
        <f>IF(AND(j&gt;=$BI16,j&gt;=AF$3),"●","")</f>
        <v>●</v>
      </c>
      <c r="AG16" s="39"/>
      <c r="AH16" s="38" t="str">
        <f>IF(AND(j&gt;=$BI16,j&gt;=AH$3),"●","")</f>
        <v>●</v>
      </c>
      <c r="AI16" s="39"/>
      <c r="AJ16" s="38" t="str">
        <f>IF(AND(j&gt;=$BI16,j&gt;=AJ$3),"●","")</f>
        <v>●</v>
      </c>
      <c r="AK16" s="39"/>
      <c r="AL16" s="38" t="str">
        <f>IF(AND(j&gt;=$BI16,j&gt;=AL$3),"●","")</f>
        <v>●</v>
      </c>
      <c r="AM16" s="39"/>
      <c r="AN16" s="38" t="str">
        <f>IF(AND(j&gt;=$BI16,j&gt;=AN$3),"●","")</f>
        <v>●</v>
      </c>
      <c r="AO16" s="39"/>
      <c r="AP16" s="38" t="str">
        <f>IF(AND(j&gt;=$BI16,j&gt;=AP$3),"●","")</f>
        <v>●</v>
      </c>
      <c r="AQ16" s="39"/>
      <c r="AR16" s="38" t="str">
        <f>IF(AND(j&gt;=$BI16,j&gt;=AR$3),"●","")</f>
        <v>●</v>
      </c>
      <c r="AS16" s="39"/>
      <c r="AT16" s="38" t="str">
        <f>IF(AND(j&gt;=$BI16,j&gt;=AT$3),"●","")</f>
        <v>●</v>
      </c>
      <c r="AU16" s="39"/>
      <c r="AV16" s="38" t="str">
        <f>IF(AND(j&gt;=$BI16,j&gt;=AV$3),"●","")</f>
        <v>●</v>
      </c>
      <c r="AW16" s="39"/>
      <c r="AX16" s="38" t="str">
        <f>IF(AND(j&gt;=$BI16,j&gt;=AX$3),"●","")</f>
        <v>●</v>
      </c>
      <c r="AY16" s="39"/>
      <c r="AZ16" s="38" t="str">
        <f>IF(AND(j&gt;=$BI16,j&gt;=AZ$3),"●","")</f>
        <v>●</v>
      </c>
      <c r="BA16" s="39"/>
      <c r="BB16" s="38" t="str">
        <f>IF(AND(j&gt;=$BI16,j&gt;=BB$3),"●","")</f>
        <v>●</v>
      </c>
      <c r="BC16" s="39"/>
      <c r="BD16" s="38" t="str">
        <f>IF(AND(j&gt;=$BI16,j&gt;=BD$3),"●","")</f>
        <v>●</v>
      </c>
      <c r="BE16" s="39"/>
      <c r="BF16" s="38" t="str">
        <f>IF(AND(j&gt;=$BI16,j&gt;=BF$3),"●","")</f>
        <v>●</v>
      </c>
      <c r="BG16" s="39"/>
      <c r="BH16" s="38" t="str">
        <f>IF(AND(j&gt;=$BI16,j&gt;=BH$3),"●","")</f>
        <v>●</v>
      </c>
      <c r="BI16" s="26">
        <v>7</v>
      </c>
      <c r="BJ16" s="31">
        <f>IF(BI16&gt;j,"",BI16)</f>
        <v>7</v>
      </c>
      <c r="BK16" s="27"/>
      <c r="BM16" s="40" t="str">
        <f t="shared" si="1"/>
        <v/>
      </c>
      <c r="BN16" s="35" t="str">
        <f>IF($Q$6=FALSE,"",CN16)</f>
        <v/>
      </c>
      <c r="BO16" s="31"/>
      <c r="BQ16" s="31"/>
      <c r="BR16" s="31"/>
      <c r="BS16" s="31"/>
      <c r="CM16" s="146">
        <f t="shared" ref="CM16" si="7">IF($BJ16="","",2*$BJ16-1)</f>
        <v>13</v>
      </c>
      <c r="CN16" s="147" t="s">
        <v>59</v>
      </c>
      <c r="CO16" s="147"/>
      <c r="CQ16" s="147"/>
      <c r="CR16" s="147"/>
      <c r="CS16" s="147"/>
    </row>
    <row r="17" spans="1:97" ht="15" customHeight="1" x14ac:dyDescent="0.3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93"/>
      <c r="Q17" s="93"/>
      <c r="R17" s="93"/>
      <c r="S17" s="93"/>
      <c r="T17" s="95"/>
      <c r="U17" s="93"/>
      <c r="V17" s="95"/>
      <c r="W17" s="92"/>
      <c r="X17" s="91"/>
      <c r="Y17" s="92"/>
      <c r="Z17" s="91"/>
      <c r="AA17" s="92"/>
      <c r="AB17" s="91"/>
      <c r="AC17" s="92"/>
      <c r="AD17" s="91"/>
      <c r="AE17" s="8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9"/>
      <c r="AS17" s="38"/>
      <c r="AT17" s="39"/>
      <c r="AU17" s="38"/>
      <c r="AV17" s="39"/>
      <c r="AW17" s="38"/>
      <c r="AX17" s="39"/>
      <c r="AY17" s="38"/>
      <c r="AZ17" s="39"/>
      <c r="BA17" s="38"/>
      <c r="BB17" s="39"/>
      <c r="BC17" s="38"/>
      <c r="BD17" s="39"/>
      <c r="BE17" s="38"/>
      <c r="BF17" s="39"/>
      <c r="BG17" s="38"/>
      <c r="BH17" s="39"/>
      <c r="BJ17" s="31"/>
      <c r="BK17" s="27"/>
      <c r="BM17" s="41"/>
      <c r="BN17" s="35" t="str">
        <f>IF($Q$6=FALSE,"",CN17)</f>
        <v/>
      </c>
      <c r="BO17" s="31"/>
      <c r="BQ17" s="31"/>
      <c r="BR17" s="31"/>
      <c r="BS17" s="31"/>
      <c r="CM17" s="146"/>
      <c r="CN17" s="147" t="s">
        <v>35</v>
      </c>
      <c r="CO17" s="147"/>
      <c r="CQ17" s="147"/>
      <c r="CR17" s="147"/>
      <c r="CS17" s="147"/>
    </row>
    <row r="18" spans="1:97" ht="15" customHeight="1" x14ac:dyDescent="0.3">
      <c r="A18" s="81"/>
      <c r="B18" s="83" t="s">
        <v>52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93"/>
      <c r="P18" s="93"/>
      <c r="Q18" s="93"/>
      <c r="R18" s="93"/>
      <c r="S18" s="95"/>
      <c r="T18" s="93"/>
      <c r="U18" s="95"/>
      <c r="V18" s="93"/>
      <c r="W18" s="91"/>
      <c r="X18" s="92"/>
      <c r="Y18" s="91"/>
      <c r="Z18" s="92"/>
      <c r="AA18" s="91"/>
      <c r="AB18" s="92"/>
      <c r="AC18" s="91"/>
      <c r="AD18" s="92"/>
      <c r="AE18" s="90"/>
      <c r="AF18" s="38" t="str">
        <f>IF(AND(j&gt;=$BI18,j&gt;=AF$3),"●","")</f>
        <v>●</v>
      </c>
      <c r="AG18" s="39"/>
      <c r="AH18" s="38" t="str">
        <f>IF(AND(j&gt;=$BI18,j&gt;=AH$3),"●","")</f>
        <v>●</v>
      </c>
      <c r="AI18" s="39"/>
      <c r="AJ18" s="38" t="str">
        <f>IF(AND(j&gt;=$BI18,j&gt;=AJ$3),"●","")</f>
        <v>●</v>
      </c>
      <c r="AK18" s="39"/>
      <c r="AL18" s="38" t="str">
        <f>IF(AND(j&gt;=$BI18,j&gt;=AL$3),"●","")</f>
        <v>●</v>
      </c>
      <c r="AM18" s="39"/>
      <c r="AN18" s="38" t="str">
        <f>IF(AND(j&gt;=$BI18,j&gt;=AN$3),"●","")</f>
        <v>●</v>
      </c>
      <c r="AO18" s="39"/>
      <c r="AP18" s="38" t="str">
        <f>IF(AND(j&gt;=$BI18,j&gt;=AP$3),"●","")</f>
        <v>●</v>
      </c>
      <c r="AQ18" s="39"/>
      <c r="AR18" s="38" t="str">
        <f>IF(AND(j&gt;=$BI18,j&gt;=AR$3),"●","")</f>
        <v>●</v>
      </c>
      <c r="AS18" s="39"/>
      <c r="AT18" s="38" t="str">
        <f>IF(AND(j&gt;=$BI18,j&gt;=AT$3),"●","")</f>
        <v>●</v>
      </c>
      <c r="AU18" s="39"/>
      <c r="AV18" s="38" t="str">
        <f>IF(AND(j&gt;=$BI18,j&gt;=AV$3),"●","")</f>
        <v>●</v>
      </c>
      <c r="AW18" s="39"/>
      <c r="AX18" s="38" t="str">
        <f>IF(AND(j&gt;=$BI18,j&gt;=AX$3),"●","")</f>
        <v>●</v>
      </c>
      <c r="AY18" s="39"/>
      <c r="AZ18" s="38" t="str">
        <f>IF(AND(j&gt;=$BI18,j&gt;=AZ$3),"●","")</f>
        <v>●</v>
      </c>
      <c r="BA18" s="39"/>
      <c r="BB18" s="38" t="str">
        <f>IF(AND(j&gt;=$BI18,j&gt;=BB$3),"●","")</f>
        <v>●</v>
      </c>
      <c r="BC18" s="39"/>
      <c r="BD18" s="38" t="str">
        <f>IF(AND(j&gt;=$BI18,j&gt;=BD$3),"●","")</f>
        <v>●</v>
      </c>
      <c r="BE18" s="39"/>
      <c r="BF18" s="38" t="str">
        <f>IF(AND(j&gt;=$BI18,j&gt;=BF$3),"●","")</f>
        <v>●</v>
      </c>
      <c r="BG18" s="39"/>
      <c r="BH18" s="38" t="str">
        <f>IF(AND(j&gt;=$BI18,j&gt;=BH$3),"●","")</f>
        <v>●</v>
      </c>
      <c r="BI18" s="26">
        <v>8</v>
      </c>
      <c r="BJ18" s="31">
        <f>IF(BI18&gt;j,"",BI18)</f>
        <v>8</v>
      </c>
      <c r="BK18" s="27"/>
      <c r="BM18" s="40" t="str">
        <f t="shared" si="1"/>
        <v/>
      </c>
      <c r="BN18" s="35"/>
      <c r="BO18" s="35" t="str">
        <f>IF($Q$6=FALSE,"",CO18)</f>
        <v/>
      </c>
      <c r="BQ18" s="31"/>
      <c r="BR18" s="31"/>
      <c r="BS18" s="31"/>
      <c r="CM18" s="146">
        <f t="shared" ref="CM18" si="8">IF($BJ18="","",2*$BJ18-1)</f>
        <v>15</v>
      </c>
      <c r="CN18" s="147"/>
      <c r="CO18" s="147" t="s">
        <v>61</v>
      </c>
      <c r="CQ18" s="147"/>
      <c r="CR18" s="147"/>
      <c r="CS18" s="147"/>
    </row>
    <row r="19" spans="1:97" ht="15" customHeight="1" x14ac:dyDescent="0.3">
      <c r="A19" s="81"/>
      <c r="B19" s="83" t="s">
        <v>53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93"/>
      <c r="P19" s="93"/>
      <c r="Q19" s="93"/>
      <c r="R19" s="95"/>
      <c r="S19" s="93"/>
      <c r="T19" s="95"/>
      <c r="U19" s="93"/>
      <c r="V19" s="95"/>
      <c r="W19" s="92"/>
      <c r="X19" s="91"/>
      <c r="Y19" s="92"/>
      <c r="Z19" s="91"/>
      <c r="AA19" s="92"/>
      <c r="AB19" s="91"/>
      <c r="AC19" s="92"/>
      <c r="AD19" s="91"/>
      <c r="AE19" s="8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9"/>
      <c r="AS19" s="38"/>
      <c r="AT19" s="39"/>
      <c r="AU19" s="38"/>
      <c r="AV19" s="39"/>
      <c r="AW19" s="38"/>
      <c r="AX19" s="39"/>
      <c r="AY19" s="38"/>
      <c r="AZ19" s="39"/>
      <c r="BA19" s="38"/>
      <c r="BB19" s="39"/>
      <c r="BC19" s="38"/>
      <c r="BD19" s="39"/>
      <c r="BE19" s="38"/>
      <c r="BF19" s="39"/>
      <c r="BG19" s="38"/>
      <c r="BH19" s="39"/>
      <c r="BI19" s="46"/>
      <c r="BJ19" s="31"/>
      <c r="BK19" s="27"/>
      <c r="BM19" s="41"/>
      <c r="BN19" s="35"/>
      <c r="BO19" s="35"/>
      <c r="BP19" s="35" t="str">
        <f>IF($Q$6=FALSE,"",CP19)</f>
        <v/>
      </c>
      <c r="BS19" s="31"/>
      <c r="CM19" s="146"/>
      <c r="CP19" s="26" t="s">
        <v>46</v>
      </c>
      <c r="CS19" s="147"/>
    </row>
    <row r="20" spans="1:97" ht="15" customHeight="1" x14ac:dyDescent="0.3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93"/>
      <c r="Q20" s="95"/>
      <c r="R20" s="93"/>
      <c r="S20" s="95"/>
      <c r="T20" s="93"/>
      <c r="U20" s="95"/>
      <c r="V20" s="93"/>
      <c r="W20" s="91"/>
      <c r="X20" s="92"/>
      <c r="Y20" s="91"/>
      <c r="Z20" s="92"/>
      <c r="AA20" s="91"/>
      <c r="AB20" s="92"/>
      <c r="AC20" s="91"/>
      <c r="AD20" s="92"/>
      <c r="AE20" s="90"/>
      <c r="AF20" s="38" t="str">
        <f>IF(AND(j&gt;=$BI20,j&gt;=AF$3),"●","")</f>
        <v>●</v>
      </c>
      <c r="AG20" s="39"/>
      <c r="AH20" s="38" t="str">
        <f>IF(AND(j&gt;=$BI20,j&gt;=AH$3),"●","")</f>
        <v>●</v>
      </c>
      <c r="AI20" s="39"/>
      <c r="AJ20" s="38" t="str">
        <f>IF(AND(j&gt;=$BI20,j&gt;=AJ$3),"●","")</f>
        <v>●</v>
      </c>
      <c r="AK20" s="39"/>
      <c r="AL20" s="38" t="str">
        <f>IF(AND(j&gt;=$BI20,j&gt;=AL$3),"●","")</f>
        <v>●</v>
      </c>
      <c r="AM20" s="39"/>
      <c r="AN20" s="38" t="str">
        <f>IF(AND(j&gt;=$BI20,j&gt;=AN$3),"●","")</f>
        <v>●</v>
      </c>
      <c r="AO20" s="39"/>
      <c r="AP20" s="38" t="str">
        <f>IF(AND(j&gt;=$BI20,j&gt;=AP$3),"●","")</f>
        <v>●</v>
      </c>
      <c r="AQ20" s="39"/>
      <c r="AR20" s="38" t="str">
        <f>IF(AND(j&gt;=$BI20,j&gt;=AR$3),"●","")</f>
        <v>●</v>
      </c>
      <c r="AS20" s="39"/>
      <c r="AT20" s="38" t="str">
        <f>IF(AND(j&gt;=$BI20,j&gt;=AT$3),"●","")</f>
        <v>●</v>
      </c>
      <c r="AU20" s="39"/>
      <c r="AV20" s="38" t="str">
        <f>IF(AND(j&gt;=$BI20,j&gt;=AV$3),"●","")</f>
        <v>●</v>
      </c>
      <c r="AW20" s="39"/>
      <c r="AX20" s="38" t="str">
        <f>IF(AND(j&gt;=$BI20,j&gt;=AX$3),"●","")</f>
        <v>●</v>
      </c>
      <c r="AY20" s="39"/>
      <c r="AZ20" s="38" t="str">
        <f>IF(AND(j&gt;=$BI20,j&gt;=AZ$3),"●","")</f>
        <v>●</v>
      </c>
      <c r="BA20" s="39"/>
      <c r="BB20" s="38" t="str">
        <f>IF(AND(j&gt;=$BI20,j&gt;=BB$3),"●","")</f>
        <v>●</v>
      </c>
      <c r="BC20" s="39"/>
      <c r="BD20" s="38" t="str">
        <f>IF(AND(j&gt;=$BI20,j&gt;=BD$3),"●","")</f>
        <v>●</v>
      </c>
      <c r="BE20" s="39"/>
      <c r="BF20" s="38" t="str">
        <f>IF(AND(j&gt;=$BI20,j&gt;=BF$3),"●","")</f>
        <v>●</v>
      </c>
      <c r="BG20" s="39"/>
      <c r="BH20" s="38" t="str">
        <f>IF(AND(j&gt;=$BI20,j&gt;=BH$3),"●","")</f>
        <v>●</v>
      </c>
      <c r="BI20" s="26">
        <v>9</v>
      </c>
      <c r="BJ20" s="31">
        <f>IF(BI20&gt;j,"",BI20)</f>
        <v>9</v>
      </c>
      <c r="BK20" s="27"/>
      <c r="BM20" s="40" t="str">
        <f t="shared" ref="BM20:BM32" si="9">IF($AA$4=FALSE,"",CM20)</f>
        <v/>
      </c>
      <c r="BN20" s="35" t="str">
        <f>IF($Q$6=FALSE,"",CN20)</f>
        <v/>
      </c>
      <c r="BO20" s="31"/>
      <c r="BQ20" s="31"/>
      <c r="BR20" s="31"/>
      <c r="BS20" s="31"/>
      <c r="CM20" s="146">
        <f t="shared" ref="CM20" si="10">IF($BJ20="","",2*$BJ20-1)</f>
        <v>17</v>
      </c>
      <c r="CN20" s="147" t="s">
        <v>36</v>
      </c>
      <c r="CO20" s="147"/>
      <c r="CQ20" s="147"/>
      <c r="CR20" s="147"/>
      <c r="CS20" s="147"/>
    </row>
    <row r="21" spans="1:97" ht="15" customHeight="1" x14ac:dyDescent="0.3">
      <c r="A21" s="81"/>
      <c r="B21" s="83" t="s">
        <v>21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95"/>
      <c r="Q21" s="93"/>
      <c r="R21" s="95"/>
      <c r="S21" s="93"/>
      <c r="T21" s="95"/>
      <c r="U21" s="93"/>
      <c r="V21" s="95"/>
      <c r="W21" s="92"/>
      <c r="X21" s="91"/>
      <c r="Y21" s="92"/>
      <c r="Z21" s="91"/>
      <c r="AA21" s="92"/>
      <c r="AB21" s="91"/>
      <c r="AC21" s="92"/>
      <c r="AD21" s="91"/>
      <c r="AE21" s="8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9"/>
      <c r="AS21" s="38"/>
      <c r="AT21" s="39"/>
      <c r="AU21" s="38"/>
      <c r="AV21" s="39"/>
      <c r="AW21" s="38"/>
      <c r="AX21" s="39"/>
      <c r="AY21" s="38"/>
      <c r="AZ21" s="39"/>
      <c r="BA21" s="38"/>
      <c r="BB21" s="39"/>
      <c r="BC21" s="38"/>
      <c r="BD21" s="39"/>
      <c r="BE21" s="38"/>
      <c r="BF21" s="39"/>
      <c r="BG21" s="38"/>
      <c r="BH21" s="39"/>
      <c r="BJ21" s="31"/>
      <c r="BK21" s="27"/>
      <c r="BM21" s="41"/>
      <c r="BN21" s="35" t="str">
        <f>IF($Q$6=FALSE,"",CN21)</f>
        <v/>
      </c>
      <c r="BO21" s="31"/>
      <c r="BQ21" s="31"/>
      <c r="BR21" s="31"/>
      <c r="BS21" s="31"/>
      <c r="CM21" s="146"/>
      <c r="CN21" s="147" t="s">
        <v>37</v>
      </c>
      <c r="CO21" s="147"/>
      <c r="CQ21" s="147"/>
      <c r="CR21" s="147"/>
      <c r="CS21" s="147"/>
    </row>
    <row r="22" spans="1:97" ht="15" customHeight="1" x14ac:dyDescent="0.3">
      <c r="A22" s="81"/>
      <c r="B22" s="83" t="s">
        <v>57</v>
      </c>
      <c r="C22" s="81"/>
      <c r="D22" s="81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5"/>
      <c r="P22" s="93"/>
      <c r="Q22" s="95"/>
      <c r="R22" s="93"/>
      <c r="S22" s="95"/>
      <c r="T22" s="93"/>
      <c r="U22" s="95"/>
      <c r="V22" s="93"/>
      <c r="W22" s="91"/>
      <c r="X22" s="92"/>
      <c r="Y22" s="91"/>
      <c r="Z22" s="92"/>
      <c r="AA22" s="91"/>
      <c r="AB22" s="92"/>
      <c r="AC22" s="91"/>
      <c r="AD22" s="92"/>
      <c r="AE22" s="90"/>
      <c r="AF22" s="38" t="str">
        <f>IF(AND(j&gt;=$BI22,j&gt;=AF$3),"●","")</f>
        <v>●</v>
      </c>
      <c r="AG22" s="39"/>
      <c r="AH22" s="38" t="str">
        <f>IF(AND(j&gt;=$BI22,j&gt;=AH$3),"●","")</f>
        <v>●</v>
      </c>
      <c r="AI22" s="39"/>
      <c r="AJ22" s="38" t="str">
        <f>IF(AND(j&gt;=$BI22,j&gt;=AJ$3),"●","")</f>
        <v>●</v>
      </c>
      <c r="AK22" s="39"/>
      <c r="AL22" s="38" t="str">
        <f>IF(AND(j&gt;=$BI22,j&gt;=AL$3),"●","")</f>
        <v>●</v>
      </c>
      <c r="AM22" s="39"/>
      <c r="AN22" s="38" t="str">
        <f>IF(AND(j&gt;=$BI22,j&gt;=AN$3),"●","")</f>
        <v>●</v>
      </c>
      <c r="AO22" s="39"/>
      <c r="AP22" s="38" t="str">
        <f>IF(AND(j&gt;=$BI22,j&gt;=AP$3),"●","")</f>
        <v>●</v>
      </c>
      <c r="AQ22" s="39"/>
      <c r="AR22" s="38" t="str">
        <f>IF(AND(j&gt;=$BI22,j&gt;=AR$3),"●","")</f>
        <v>●</v>
      </c>
      <c r="AS22" s="39"/>
      <c r="AT22" s="38" t="str">
        <f>IF(AND(j&gt;=$BI22,j&gt;=AT$3),"●","")</f>
        <v>●</v>
      </c>
      <c r="AU22" s="39"/>
      <c r="AV22" s="38" t="str">
        <f>IF(AND(j&gt;=$BI22,j&gt;=AV$3),"●","")</f>
        <v>●</v>
      </c>
      <c r="AW22" s="39"/>
      <c r="AX22" s="38" t="str">
        <f>IF(AND(j&gt;=$BI22,j&gt;=AX$3),"●","")</f>
        <v>●</v>
      </c>
      <c r="AY22" s="39"/>
      <c r="AZ22" s="38" t="str">
        <f>IF(AND(j&gt;=$BI22,j&gt;=AZ$3),"●","")</f>
        <v>●</v>
      </c>
      <c r="BA22" s="39"/>
      <c r="BB22" s="38" t="str">
        <f>IF(AND(j&gt;=$BI22,j&gt;=BB$3),"●","")</f>
        <v>●</v>
      </c>
      <c r="BC22" s="39"/>
      <c r="BD22" s="38" t="str">
        <f>IF(AND(j&gt;=$BI22,j&gt;=BD$3),"●","")</f>
        <v>●</v>
      </c>
      <c r="BE22" s="39"/>
      <c r="BF22" s="38" t="str">
        <f>IF(AND(j&gt;=$BI22,j&gt;=BF$3),"●","")</f>
        <v>●</v>
      </c>
      <c r="BG22" s="39"/>
      <c r="BH22" s="38" t="str">
        <f>IF(AND(j&gt;=$BI22,j&gt;=BH$3),"●","")</f>
        <v>●</v>
      </c>
      <c r="BI22" s="26">
        <v>10</v>
      </c>
      <c r="BJ22" s="31">
        <f>IF(BI22&gt;j,"",BI22)</f>
        <v>10</v>
      </c>
      <c r="BK22" s="27"/>
      <c r="BM22" s="40" t="str">
        <f t="shared" si="9"/>
        <v/>
      </c>
      <c r="BN22" s="35"/>
      <c r="BO22" s="35" t="str">
        <f>IF($Q$6=FALSE,"",CO22)</f>
        <v/>
      </c>
      <c r="BQ22" s="31"/>
      <c r="BR22" s="31"/>
      <c r="BS22" s="31"/>
      <c r="CM22" s="146">
        <f t="shared" ref="CM22" si="11">IF($BJ22="","",2*$BJ22-1)</f>
        <v>19</v>
      </c>
      <c r="CN22" s="147"/>
      <c r="CO22" s="147" t="s">
        <v>38</v>
      </c>
      <c r="CQ22" s="147"/>
      <c r="CR22" s="147"/>
      <c r="CS22" s="147"/>
    </row>
    <row r="23" spans="1:97" ht="15" customHeight="1" x14ac:dyDescent="0.3">
      <c r="A23" s="81"/>
      <c r="B23" s="81"/>
      <c r="C23" s="81"/>
      <c r="D23" s="81"/>
      <c r="E23" s="93"/>
      <c r="F23" s="93"/>
      <c r="G23" s="93"/>
      <c r="H23" s="93"/>
      <c r="I23" s="93"/>
      <c r="J23" s="93"/>
      <c r="K23" s="93"/>
      <c r="L23" s="93"/>
      <c r="M23" s="93"/>
      <c r="N23" s="95"/>
      <c r="O23" s="93"/>
      <c r="P23" s="95"/>
      <c r="Q23" s="93"/>
      <c r="R23" s="95"/>
      <c r="S23" s="93"/>
      <c r="T23" s="95"/>
      <c r="U23" s="93"/>
      <c r="V23" s="95"/>
      <c r="W23" s="92"/>
      <c r="X23" s="91"/>
      <c r="Y23" s="92"/>
      <c r="Z23" s="91"/>
      <c r="AA23" s="92"/>
      <c r="AB23" s="91"/>
      <c r="AC23" s="92"/>
      <c r="AD23" s="91"/>
      <c r="AE23" s="8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9"/>
      <c r="AS23" s="38"/>
      <c r="AT23" s="39"/>
      <c r="AU23" s="38"/>
      <c r="AV23" s="39"/>
      <c r="AW23" s="38"/>
      <c r="AX23" s="39"/>
      <c r="AY23" s="38"/>
      <c r="AZ23" s="39"/>
      <c r="BA23" s="38"/>
      <c r="BB23" s="39"/>
      <c r="BC23" s="38"/>
      <c r="BD23" s="39"/>
      <c r="BE23" s="38"/>
      <c r="BF23" s="39"/>
      <c r="BG23" s="38"/>
      <c r="BH23" s="39"/>
      <c r="BI23" s="46"/>
      <c r="BJ23" s="31"/>
      <c r="BK23" s="27"/>
      <c r="BM23" s="106"/>
      <c r="BN23" s="107"/>
      <c r="BO23" s="35"/>
      <c r="BP23" s="35" t="str">
        <f>IF($Q$6=FALSE,"",CP23)</f>
        <v/>
      </c>
      <c r="BQ23" s="31"/>
      <c r="BR23" s="31"/>
      <c r="BS23" s="31"/>
      <c r="CM23" s="146"/>
      <c r="CO23" s="147"/>
      <c r="CP23" s="147" t="s">
        <v>40</v>
      </c>
      <c r="CQ23" s="147"/>
      <c r="CR23" s="147"/>
      <c r="CS23" s="147"/>
    </row>
    <row r="24" spans="1:97" ht="15" customHeight="1" x14ac:dyDescent="0.3">
      <c r="A24" s="81"/>
      <c r="B24" s="96" t="s">
        <v>27</v>
      </c>
      <c r="C24" s="81"/>
      <c r="D24" s="81"/>
      <c r="E24" s="93"/>
      <c r="F24" s="93"/>
      <c r="G24" s="93"/>
      <c r="H24" s="93"/>
      <c r="I24" s="93"/>
      <c r="J24" s="93"/>
      <c r="K24" s="93"/>
      <c r="L24" s="93"/>
      <c r="M24" s="95"/>
      <c r="N24" s="93"/>
      <c r="O24" s="95"/>
      <c r="P24" s="93"/>
      <c r="Q24" s="95"/>
      <c r="R24" s="93"/>
      <c r="S24" s="95"/>
      <c r="T24" s="93"/>
      <c r="U24" s="95"/>
      <c r="V24" s="93"/>
      <c r="W24" s="91"/>
      <c r="X24" s="92"/>
      <c r="Y24" s="91"/>
      <c r="Z24" s="92"/>
      <c r="AA24" s="91"/>
      <c r="AB24" s="92"/>
      <c r="AC24" s="91"/>
      <c r="AD24" s="92"/>
      <c r="AE24" s="90"/>
      <c r="AF24" s="38" t="str">
        <f>IF(AND(j&gt;=$BI24,j&gt;=AF$3),"●","")</f>
        <v>●</v>
      </c>
      <c r="AG24" s="39"/>
      <c r="AH24" s="38" t="str">
        <f>IF(AND(j&gt;=$BI24,j&gt;=AH$3),"●","")</f>
        <v>●</v>
      </c>
      <c r="AI24" s="39"/>
      <c r="AJ24" s="38" t="str">
        <f>IF(AND(j&gt;=$BI24,j&gt;=AJ$3),"●","")</f>
        <v>●</v>
      </c>
      <c r="AK24" s="39"/>
      <c r="AL24" s="38" t="str">
        <f>IF(AND(j&gt;=$BI24,j&gt;=AL$3),"●","")</f>
        <v>●</v>
      </c>
      <c r="AM24" s="39"/>
      <c r="AN24" s="38" t="str">
        <f>IF(AND(j&gt;=$BI24,j&gt;=AN$3),"●","")</f>
        <v>●</v>
      </c>
      <c r="AO24" s="39"/>
      <c r="AP24" s="38" t="str">
        <f>IF(AND(j&gt;=$BI24,j&gt;=AP$3),"●","")</f>
        <v>●</v>
      </c>
      <c r="AQ24" s="39"/>
      <c r="AR24" s="38" t="str">
        <f>IF(AND(j&gt;=$BI24,j&gt;=AR$3),"●","")</f>
        <v>●</v>
      </c>
      <c r="AS24" s="39"/>
      <c r="AT24" s="38" t="str">
        <f>IF(AND(j&gt;=$BI24,j&gt;=AT$3),"●","")</f>
        <v>●</v>
      </c>
      <c r="AU24" s="39"/>
      <c r="AV24" s="38" t="str">
        <f>IF(AND(j&gt;=$BI24,j&gt;=AV$3),"●","")</f>
        <v>●</v>
      </c>
      <c r="AW24" s="39"/>
      <c r="AX24" s="38" t="str">
        <f>IF(AND(j&gt;=$BI24,j&gt;=AX$3),"●","")</f>
        <v>●</v>
      </c>
      <c r="AY24" s="39"/>
      <c r="AZ24" s="38" t="str">
        <f>IF(AND(j&gt;=$BI24,j&gt;=AZ$3),"●","")</f>
        <v>●</v>
      </c>
      <c r="BA24" s="39"/>
      <c r="BB24" s="38" t="str">
        <f>IF(AND(j&gt;=$BI24,j&gt;=BB$3),"●","")</f>
        <v>●</v>
      </c>
      <c r="BC24" s="39"/>
      <c r="BD24" s="38" t="str">
        <f>IF(AND(j&gt;=$BI24,j&gt;=BD$3),"●","")</f>
        <v>●</v>
      </c>
      <c r="BE24" s="39"/>
      <c r="BF24" s="38" t="str">
        <f>IF(AND(j&gt;=$BI24,j&gt;=BF$3),"●","")</f>
        <v>●</v>
      </c>
      <c r="BG24" s="39"/>
      <c r="BH24" s="38" t="str">
        <f>IF(AND(j&gt;=$BI24,j&gt;=BH$3),"●","")</f>
        <v>●</v>
      </c>
      <c r="BI24" s="26">
        <v>11</v>
      </c>
      <c r="BJ24" s="31">
        <f>IF(BI24&gt;j,"",BI24)</f>
        <v>11</v>
      </c>
      <c r="BK24" s="27"/>
      <c r="BM24" s="40" t="str">
        <f t="shared" si="9"/>
        <v/>
      </c>
      <c r="BN24" s="35"/>
      <c r="BO24" s="35"/>
      <c r="BQ24" s="35"/>
      <c r="BR24" s="47" t="str">
        <f>IF($Q$6=FALSE,"",CR24)</f>
        <v/>
      </c>
      <c r="BS24" s="35" t="str">
        <f>IF($Q$6=FALSE,"",CS24)</f>
        <v/>
      </c>
      <c r="CM24" s="146">
        <f t="shared" ref="CM24" si="12">IF($BJ24="","",2*$BJ24-1)</f>
        <v>21</v>
      </c>
      <c r="CO24" s="147"/>
      <c r="CR24" s="148" t="s">
        <v>47</v>
      </c>
      <c r="CS24" s="147" t="s">
        <v>39</v>
      </c>
    </row>
    <row r="25" spans="1:97" ht="15" customHeight="1" x14ac:dyDescent="0.3">
      <c r="A25" s="81"/>
      <c r="B25" s="96" t="s">
        <v>30</v>
      </c>
      <c r="C25" s="81"/>
      <c r="D25" s="81"/>
      <c r="E25" s="93"/>
      <c r="F25" s="93"/>
      <c r="G25" s="93"/>
      <c r="H25" s="93"/>
      <c r="I25" s="93"/>
      <c r="J25" s="93"/>
      <c r="K25" s="93"/>
      <c r="L25" s="95"/>
      <c r="M25" s="93"/>
      <c r="N25" s="95"/>
      <c r="O25" s="93"/>
      <c r="P25" s="95"/>
      <c r="Q25" s="93"/>
      <c r="R25" s="95"/>
      <c r="S25" s="93"/>
      <c r="T25" s="95"/>
      <c r="U25" s="93"/>
      <c r="V25" s="95"/>
      <c r="W25" s="92"/>
      <c r="X25" s="91"/>
      <c r="Y25" s="92"/>
      <c r="Z25" s="91"/>
      <c r="AA25" s="92"/>
      <c r="AB25" s="91"/>
      <c r="AC25" s="92"/>
      <c r="AD25" s="91"/>
      <c r="AE25" s="8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9"/>
      <c r="AS25" s="38"/>
      <c r="AT25" s="39"/>
      <c r="AU25" s="38"/>
      <c r="AV25" s="39"/>
      <c r="AW25" s="38"/>
      <c r="AX25" s="39"/>
      <c r="AY25" s="38"/>
      <c r="AZ25" s="39"/>
      <c r="BA25" s="38"/>
      <c r="BB25" s="39"/>
      <c r="BC25" s="38"/>
      <c r="BD25" s="39"/>
      <c r="BE25" s="38"/>
      <c r="BF25" s="39"/>
      <c r="BG25" s="38"/>
      <c r="BH25" s="39"/>
      <c r="BJ25" s="31"/>
      <c r="BK25" s="27"/>
      <c r="BM25" s="41"/>
      <c r="BN25" s="35"/>
      <c r="BO25" s="35"/>
      <c r="BP25" s="35"/>
      <c r="BQ25" s="35"/>
      <c r="BR25" s="35" t="str">
        <f>IF($Q$6=FALSE,"",CR25)</f>
        <v/>
      </c>
      <c r="BS25" s="35" t="str">
        <f>IF($Q$6=FALSE,"",CS25)</f>
        <v/>
      </c>
      <c r="CM25" s="146"/>
      <c r="CO25" s="147"/>
      <c r="CR25" s="147" t="s">
        <v>48</v>
      </c>
      <c r="CS25" s="147" t="s">
        <v>41</v>
      </c>
    </row>
    <row r="26" spans="1:97" ht="15" customHeight="1" x14ac:dyDescent="0.3">
      <c r="A26" s="81"/>
      <c r="B26" s="96" t="s">
        <v>29</v>
      </c>
      <c r="C26" s="81"/>
      <c r="D26" s="81"/>
      <c r="E26" s="93"/>
      <c r="F26" s="81"/>
      <c r="G26" s="81"/>
      <c r="H26" s="81"/>
      <c r="I26" s="81"/>
      <c r="J26" s="93"/>
      <c r="K26" s="95"/>
      <c r="L26" s="93"/>
      <c r="M26" s="95"/>
      <c r="N26" s="93"/>
      <c r="O26" s="95"/>
      <c r="P26" s="93"/>
      <c r="Q26" s="95"/>
      <c r="R26" s="93"/>
      <c r="S26" s="95"/>
      <c r="T26" s="93"/>
      <c r="U26" s="95"/>
      <c r="V26" s="93"/>
      <c r="W26" s="91"/>
      <c r="X26" s="92"/>
      <c r="Y26" s="91"/>
      <c r="Z26" s="92"/>
      <c r="AA26" s="91"/>
      <c r="AB26" s="92"/>
      <c r="AC26" s="91"/>
      <c r="AD26" s="92"/>
      <c r="AE26" s="90"/>
      <c r="AF26" s="38" t="str">
        <f>IF(AND(j&gt;=$BI26,j&gt;=AF$3),"●","")</f>
        <v>●</v>
      </c>
      <c r="AG26" s="39"/>
      <c r="AH26" s="38" t="str">
        <f>IF(AND(j&gt;=$BI26,j&gt;=AH$3),"●","")</f>
        <v>●</v>
      </c>
      <c r="AI26" s="39"/>
      <c r="AJ26" s="38" t="str">
        <f>IF(AND(j&gt;=$BI26,j&gt;=AJ$3),"●","")</f>
        <v>●</v>
      </c>
      <c r="AK26" s="39"/>
      <c r="AL26" s="38" t="str">
        <f>IF(AND(j&gt;=$BI26,j&gt;=AL$3),"●","")</f>
        <v>●</v>
      </c>
      <c r="AM26" s="39"/>
      <c r="AN26" s="38" t="str">
        <f>IF(AND(j&gt;=$BI26,j&gt;=AN$3),"●","")</f>
        <v>●</v>
      </c>
      <c r="AO26" s="39"/>
      <c r="AP26" s="38" t="str">
        <f>IF(AND(j&gt;=$BI26,j&gt;=AP$3),"●","")</f>
        <v>●</v>
      </c>
      <c r="AQ26" s="39"/>
      <c r="AR26" s="38" t="str">
        <f>IF(AND(j&gt;=$BI26,j&gt;=AR$3),"●","")</f>
        <v>●</v>
      </c>
      <c r="AS26" s="39"/>
      <c r="AT26" s="38" t="str">
        <f>IF(AND(j&gt;=$BI26,j&gt;=AT$3),"●","")</f>
        <v>●</v>
      </c>
      <c r="AU26" s="39"/>
      <c r="AV26" s="38" t="str">
        <f>IF(AND(j&gt;=$BI26,j&gt;=AV$3),"●","")</f>
        <v>●</v>
      </c>
      <c r="AW26" s="39"/>
      <c r="AX26" s="38" t="str">
        <f>IF(AND(j&gt;=$BI26,j&gt;=AX$3),"●","")</f>
        <v>●</v>
      </c>
      <c r="AY26" s="39"/>
      <c r="AZ26" s="38" t="str">
        <f>IF(AND(j&gt;=$BI26,j&gt;=AZ$3),"●","")</f>
        <v>●</v>
      </c>
      <c r="BA26" s="39"/>
      <c r="BB26" s="38" t="str">
        <f>IF(AND(j&gt;=$BI26,j&gt;=BB$3),"●","")</f>
        <v>●</v>
      </c>
      <c r="BC26" s="39"/>
      <c r="BD26" s="38" t="str">
        <f>IF(AND(j&gt;=$BI26,j&gt;=BD$3),"●","")</f>
        <v>●</v>
      </c>
      <c r="BE26" s="39"/>
      <c r="BF26" s="38" t="str">
        <f>IF(AND(j&gt;=$BI26,j&gt;=BF$3),"●","")</f>
        <v>●</v>
      </c>
      <c r="BG26" s="39"/>
      <c r="BH26" s="38" t="str">
        <f>IF(AND(j&gt;=$BI26,j&gt;=BH$3),"●","")</f>
        <v>●</v>
      </c>
      <c r="BI26" s="26">
        <v>12</v>
      </c>
      <c r="BJ26" s="31">
        <f>IF(BI26&gt;j,"",BI26)</f>
        <v>12</v>
      </c>
      <c r="BK26" s="27"/>
      <c r="BM26" s="40" t="str">
        <f t="shared" si="9"/>
        <v/>
      </c>
      <c r="BN26" s="35" t="str">
        <f>IF($Q$6=FALSE,"",CN26)</f>
        <v/>
      </c>
      <c r="BO26" s="31"/>
      <c r="BP26" s="31"/>
      <c r="BQ26" s="31"/>
      <c r="BR26" s="31"/>
      <c r="BS26" s="31"/>
      <c r="CM26" s="146">
        <f t="shared" ref="CM26" si="13">IF($BJ26="","",2*$BJ26-1)</f>
        <v>23</v>
      </c>
      <c r="CN26" s="147" t="s">
        <v>42</v>
      </c>
      <c r="CO26" s="147"/>
      <c r="CP26" s="147"/>
      <c r="CQ26" s="147"/>
      <c r="CR26" s="147"/>
      <c r="CS26" s="147"/>
    </row>
    <row r="27" spans="1:97" ht="15" customHeight="1" x14ac:dyDescent="0.3">
      <c r="B27" s="198" t="s">
        <v>28</v>
      </c>
      <c r="C27" s="198"/>
      <c r="D27" s="198" t="b">
        <v>1</v>
      </c>
      <c r="E27" s="198"/>
      <c r="J27" s="45"/>
      <c r="K27" s="36"/>
      <c r="L27" s="45"/>
      <c r="M27" s="36"/>
      <c r="N27" s="45"/>
      <c r="O27" s="36"/>
      <c r="P27" s="45"/>
      <c r="Q27" s="36"/>
      <c r="R27" s="45"/>
      <c r="S27" s="36"/>
      <c r="T27" s="45"/>
      <c r="U27" s="36"/>
      <c r="V27" s="45"/>
      <c r="W27" s="36"/>
      <c r="X27" s="45"/>
      <c r="Y27" s="36"/>
      <c r="Z27" s="45"/>
      <c r="AA27" s="36"/>
      <c r="AB27" s="45"/>
      <c r="AC27" s="36"/>
      <c r="AD27" s="45"/>
      <c r="AE27" s="43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9"/>
      <c r="AS27" s="38"/>
      <c r="AT27" s="39"/>
      <c r="AU27" s="38"/>
      <c r="AV27" s="39"/>
      <c r="AW27" s="38"/>
      <c r="AX27" s="39"/>
      <c r="AY27" s="38"/>
      <c r="AZ27" s="39"/>
      <c r="BA27" s="38"/>
      <c r="BB27" s="39"/>
      <c r="BC27" s="38"/>
      <c r="BD27" s="39"/>
      <c r="BE27" s="38"/>
      <c r="BF27" s="39"/>
      <c r="BG27" s="38"/>
      <c r="BH27" s="39"/>
      <c r="BI27" s="46"/>
      <c r="BJ27" s="31"/>
      <c r="BK27" s="27"/>
      <c r="BM27" s="41"/>
      <c r="BN27" s="35" t="str">
        <f>IF($Q$6=FALSE,"",CN27)</f>
        <v/>
      </c>
      <c r="BO27" s="31"/>
      <c r="BP27" s="31"/>
      <c r="BQ27" s="31"/>
      <c r="BR27" s="31"/>
      <c r="BS27" s="31"/>
      <c r="CM27" s="146"/>
      <c r="CN27" s="147" t="s">
        <v>43</v>
      </c>
      <c r="CO27" s="147"/>
      <c r="CP27" s="147"/>
      <c r="CQ27" s="147"/>
      <c r="CR27" s="147"/>
      <c r="CS27" s="147"/>
    </row>
    <row r="28" spans="1:97" ht="15" customHeight="1" x14ac:dyDescent="0.3">
      <c r="B28" s="198"/>
      <c r="C28" s="198"/>
      <c r="D28" s="198"/>
      <c r="E28" s="198"/>
      <c r="H28" s="36"/>
      <c r="I28" s="45"/>
      <c r="J28" s="36"/>
      <c r="K28" s="45"/>
      <c r="L28" s="36"/>
      <c r="M28" s="45"/>
      <c r="N28" s="36"/>
      <c r="O28" s="45"/>
      <c r="P28" s="36"/>
      <c r="Q28" s="45"/>
      <c r="R28" s="36"/>
      <c r="S28" s="45"/>
      <c r="T28" s="36"/>
      <c r="U28" s="45"/>
      <c r="V28" s="36"/>
      <c r="W28" s="45"/>
      <c r="X28" s="36"/>
      <c r="Y28" s="45"/>
      <c r="Z28" s="36"/>
      <c r="AA28" s="45"/>
      <c r="AB28" s="36"/>
      <c r="AC28" s="45"/>
      <c r="AD28" s="36"/>
      <c r="AE28" s="44"/>
      <c r="AF28" s="38" t="str">
        <f>IF(AND(j&gt;=$BI28,j&gt;=AF$3),"●","")</f>
        <v>●</v>
      </c>
      <c r="AG28" s="39"/>
      <c r="AH28" s="38" t="str">
        <f>IF(AND(j&gt;=$BI28,j&gt;=AH$3),"●","")</f>
        <v>●</v>
      </c>
      <c r="AI28" s="39"/>
      <c r="AJ28" s="38" t="str">
        <f>IF(AND(j&gt;=$BI28,j&gt;=AJ$3),"●","")</f>
        <v>●</v>
      </c>
      <c r="AK28" s="39"/>
      <c r="AL28" s="38" t="str">
        <f>IF(AND(j&gt;=$BI28,j&gt;=AL$3),"●","")</f>
        <v>●</v>
      </c>
      <c r="AM28" s="39"/>
      <c r="AN28" s="38" t="str">
        <f>IF(AND(j&gt;=$BI28,j&gt;=AN$3),"●","")</f>
        <v>●</v>
      </c>
      <c r="AO28" s="39"/>
      <c r="AP28" s="38" t="str">
        <f>IF(AND(j&gt;=$BI28,j&gt;=AP$3),"●","")</f>
        <v>●</v>
      </c>
      <c r="AQ28" s="39"/>
      <c r="AR28" s="38" t="str">
        <f>IF(AND(j&gt;=$BI28,j&gt;=AR$3),"●","")</f>
        <v>●</v>
      </c>
      <c r="AS28" s="39"/>
      <c r="AT28" s="38" t="str">
        <f>IF(AND(j&gt;=$BI28,j&gt;=AT$3),"●","")</f>
        <v>●</v>
      </c>
      <c r="AU28" s="39"/>
      <c r="AV28" s="38" t="str">
        <f>IF(AND(j&gt;=$BI28,j&gt;=AV$3),"●","")</f>
        <v>●</v>
      </c>
      <c r="AW28" s="39"/>
      <c r="AX28" s="38" t="str">
        <f>IF(AND(j&gt;=$BI28,j&gt;=AX$3),"●","")</f>
        <v>●</v>
      </c>
      <c r="AY28" s="39"/>
      <c r="AZ28" s="38" t="str">
        <f>IF(AND(j&gt;=$BI28,j&gt;=AZ$3),"●","")</f>
        <v>●</v>
      </c>
      <c r="BA28" s="39"/>
      <c r="BB28" s="38" t="str">
        <f>IF(AND(j&gt;=$BI28,j&gt;=BB$3),"●","")</f>
        <v>●</v>
      </c>
      <c r="BC28" s="39"/>
      <c r="BD28" s="38" t="str">
        <f>IF(AND(j&gt;=$BI28,j&gt;=BD$3),"●","")</f>
        <v>●</v>
      </c>
      <c r="BE28" s="39"/>
      <c r="BF28" s="38" t="str">
        <f>IF(AND(j&gt;=$BI28,j&gt;=BF$3),"●","")</f>
        <v>●</v>
      </c>
      <c r="BG28" s="39"/>
      <c r="BH28" s="38" t="str">
        <f>IF(AND(j&gt;=$BI28,j&gt;=BH$3),"●","")</f>
        <v>●</v>
      </c>
      <c r="BI28" s="26">
        <v>13</v>
      </c>
      <c r="BJ28" s="31">
        <f>IF(BI28&gt;j,"",BI28)</f>
        <v>13</v>
      </c>
      <c r="BK28" s="27"/>
      <c r="BM28" s="40" t="str">
        <f t="shared" si="9"/>
        <v/>
      </c>
      <c r="BN28" s="35"/>
      <c r="BO28" s="35" t="str">
        <f>IF($Q$6=FALSE,"",CO28)</f>
        <v/>
      </c>
      <c r="BP28" s="31"/>
      <c r="BQ28" s="31"/>
      <c r="BR28" s="31"/>
      <c r="BS28" s="31"/>
      <c r="CM28" s="146">
        <f t="shared" ref="CM28" si="14">IF($BJ28="","",2*$BJ28-1)</f>
        <v>25</v>
      </c>
      <c r="CN28" s="147"/>
      <c r="CO28" s="149" t="s">
        <v>150</v>
      </c>
      <c r="CP28" s="147"/>
      <c r="CQ28" s="147"/>
      <c r="CR28" s="147"/>
      <c r="CS28" s="147"/>
    </row>
    <row r="29" spans="1:97" ht="15" customHeight="1" x14ac:dyDescent="0.3">
      <c r="A29" s="6" t="s">
        <v>94</v>
      </c>
      <c r="H29" s="45"/>
      <c r="I29" s="36"/>
      <c r="J29" s="45"/>
      <c r="K29" s="36"/>
      <c r="L29" s="45"/>
      <c r="M29" s="36"/>
      <c r="N29" s="45"/>
      <c r="O29" s="36"/>
      <c r="P29" s="45"/>
      <c r="Q29" s="36"/>
      <c r="R29" s="45"/>
      <c r="S29" s="36"/>
      <c r="T29" s="45"/>
      <c r="U29" s="36"/>
      <c r="V29" s="45"/>
      <c r="W29" s="36"/>
      <c r="X29" s="45"/>
      <c r="Y29" s="36"/>
      <c r="Z29" s="45"/>
      <c r="AA29" s="36"/>
      <c r="AB29" s="45"/>
      <c r="AC29" s="36"/>
      <c r="AD29" s="45"/>
      <c r="AE29" s="43"/>
      <c r="AF29" s="39"/>
      <c r="AG29" s="38"/>
      <c r="AH29" s="39"/>
      <c r="AI29" s="38"/>
      <c r="AJ29" s="39"/>
      <c r="AK29" s="38"/>
      <c r="AL29" s="39"/>
      <c r="AM29" s="38"/>
      <c r="AN29" s="39"/>
      <c r="AO29" s="38"/>
      <c r="AP29" s="39"/>
      <c r="AQ29" s="38"/>
      <c r="AR29" s="39"/>
      <c r="AS29" s="38"/>
      <c r="AT29" s="39"/>
      <c r="AU29" s="38"/>
      <c r="AV29" s="39"/>
      <c r="AW29" s="38"/>
      <c r="AX29" s="39"/>
      <c r="AY29" s="38"/>
      <c r="AZ29" s="39"/>
      <c r="BA29" s="38"/>
      <c r="BB29" s="39"/>
      <c r="BC29" s="38"/>
      <c r="BD29" s="39"/>
      <c r="BE29" s="38"/>
      <c r="BF29" s="39"/>
      <c r="BG29" s="38"/>
      <c r="BH29" s="39"/>
      <c r="BJ29" s="31"/>
      <c r="BK29" s="27"/>
      <c r="BM29" s="41"/>
      <c r="BN29" s="35"/>
      <c r="BO29" s="35" t="str">
        <f>IF($Q$6=FALSE,"",CO29)</f>
        <v/>
      </c>
      <c r="BP29" s="31"/>
      <c r="BQ29" s="31"/>
      <c r="BR29" s="31"/>
      <c r="BS29" s="31"/>
      <c r="CM29" s="146"/>
      <c r="CN29" s="147"/>
      <c r="CO29" s="147" t="s">
        <v>50</v>
      </c>
      <c r="CP29" s="147"/>
      <c r="CQ29" s="147"/>
      <c r="CR29" s="147"/>
      <c r="CS29" s="147"/>
    </row>
    <row r="30" spans="1:97" ht="15" customHeight="1" x14ac:dyDescent="0.3">
      <c r="A30" s="6" t="s">
        <v>97</v>
      </c>
      <c r="D30" s="36"/>
      <c r="E30" s="36"/>
      <c r="F30" s="36"/>
      <c r="G30" s="45"/>
      <c r="H30" s="36"/>
      <c r="I30" s="45"/>
      <c r="J30" s="36"/>
      <c r="K30" s="45"/>
      <c r="L30" s="36"/>
      <c r="M30" s="45"/>
      <c r="N30" s="36"/>
      <c r="O30" s="45"/>
      <c r="P30" s="36"/>
      <c r="Q30" s="45"/>
      <c r="R30" s="36"/>
      <c r="S30" s="45"/>
      <c r="T30" s="36"/>
      <c r="U30" s="45"/>
      <c r="V30" s="36"/>
      <c r="W30" s="45"/>
      <c r="X30" s="36"/>
      <c r="Y30" s="45"/>
      <c r="Z30" s="36"/>
      <c r="AA30" s="45"/>
      <c r="AB30" s="36"/>
      <c r="AC30" s="45"/>
      <c r="AD30" s="36"/>
      <c r="AE30" s="44"/>
      <c r="AF30" s="38" t="str">
        <f>IF(AND(j&gt;=$BI30,j&gt;=AF$3),"●","")</f>
        <v>●</v>
      </c>
      <c r="AG30" s="39"/>
      <c r="AH30" s="38" t="str">
        <f>IF(AND(j&gt;=$BI30,j&gt;=AH$3),"●","")</f>
        <v>●</v>
      </c>
      <c r="AI30" s="39"/>
      <c r="AJ30" s="38" t="str">
        <f>IF(AND(j&gt;=$BI30,j&gt;=AJ$3),"●","")</f>
        <v>●</v>
      </c>
      <c r="AK30" s="39"/>
      <c r="AL30" s="38" t="str">
        <f>IF(AND(j&gt;=$BI30,j&gt;=AL$3),"●","")</f>
        <v>●</v>
      </c>
      <c r="AM30" s="39"/>
      <c r="AN30" s="38" t="str">
        <f>IF(AND(j&gt;=$BI30,j&gt;=AN$3),"●","")</f>
        <v>●</v>
      </c>
      <c r="AO30" s="39"/>
      <c r="AP30" s="38" t="str">
        <f>IF(AND(j&gt;=$BI30,j&gt;=AP$3),"●","")</f>
        <v>●</v>
      </c>
      <c r="AQ30" s="39"/>
      <c r="AR30" s="38" t="str">
        <f>IF(AND(j&gt;=$BI30,j&gt;=AR$3),"●","")</f>
        <v>●</v>
      </c>
      <c r="AS30" s="39"/>
      <c r="AT30" s="38" t="str">
        <f>IF(AND(j&gt;=$BI30,j&gt;=AT$3),"●","")</f>
        <v>●</v>
      </c>
      <c r="AU30" s="39"/>
      <c r="AV30" s="38" t="str">
        <f>IF(AND(j&gt;=$BI30,j&gt;=AV$3),"●","")</f>
        <v>●</v>
      </c>
      <c r="AW30" s="39"/>
      <c r="AX30" s="38" t="str">
        <f>IF(AND(j&gt;=$BI30,j&gt;=AX$3),"●","")</f>
        <v>●</v>
      </c>
      <c r="AY30" s="39"/>
      <c r="AZ30" s="38" t="str">
        <f>IF(AND(j&gt;=$BI30,j&gt;=AZ$3),"●","")</f>
        <v>●</v>
      </c>
      <c r="BA30" s="39"/>
      <c r="BB30" s="38" t="str">
        <f>IF(AND(j&gt;=$BI30,j&gt;=BB$3),"●","")</f>
        <v>●</v>
      </c>
      <c r="BC30" s="39"/>
      <c r="BD30" s="38" t="str">
        <f>IF(AND(j&gt;=$BI30,j&gt;=BD$3),"●","")</f>
        <v>●</v>
      </c>
      <c r="BE30" s="39"/>
      <c r="BF30" s="38" t="str">
        <f>IF(AND(j&gt;=$BI30,j&gt;=BF$3),"●","")</f>
        <v>●</v>
      </c>
      <c r="BG30" s="39"/>
      <c r="BH30" s="38" t="str">
        <f>IF(AND(j&gt;=$BI30,j&gt;=BH$3),"●","")</f>
        <v>●</v>
      </c>
      <c r="BI30" s="26">
        <v>14</v>
      </c>
      <c r="BJ30" s="31">
        <f>IF(BI30&gt;j,"",BI30)</f>
        <v>14</v>
      </c>
      <c r="BK30" s="27"/>
      <c r="BM30" s="40" t="str">
        <f t="shared" si="9"/>
        <v/>
      </c>
      <c r="BN30" s="35" t="str">
        <f>IF($Q$6=FALSE,"",CN30)</f>
        <v/>
      </c>
      <c r="BO30" s="31"/>
      <c r="BP30" s="31"/>
      <c r="BQ30" s="31"/>
      <c r="BR30" s="31"/>
      <c r="BS30" s="31"/>
      <c r="CM30" s="146">
        <f t="shared" ref="CM30" si="15">IF($BJ30="","",2*$BJ30-1)</f>
        <v>27</v>
      </c>
      <c r="CN30" s="147" t="s">
        <v>44</v>
      </c>
      <c r="CO30" s="147"/>
      <c r="CP30" s="147"/>
      <c r="CQ30" s="147"/>
      <c r="CR30" s="147"/>
      <c r="CS30" s="147"/>
    </row>
    <row r="31" spans="1:97" ht="15" customHeight="1" x14ac:dyDescent="0.3">
      <c r="A31" s="6" t="s">
        <v>96</v>
      </c>
      <c r="D31" s="36"/>
      <c r="E31" s="36"/>
      <c r="F31" s="45"/>
      <c r="G31" s="36"/>
      <c r="H31" s="45"/>
      <c r="I31" s="36"/>
      <c r="J31" s="45"/>
      <c r="K31" s="36"/>
      <c r="L31" s="45"/>
      <c r="M31" s="36"/>
      <c r="N31" s="45"/>
      <c r="O31" s="36"/>
      <c r="P31" s="45"/>
      <c r="Q31" s="36"/>
      <c r="R31" s="45"/>
      <c r="S31" s="36"/>
      <c r="T31" s="45"/>
      <c r="U31" s="36"/>
      <c r="V31" s="45"/>
      <c r="W31" s="36"/>
      <c r="X31" s="45"/>
      <c r="Y31" s="36"/>
      <c r="Z31" s="45"/>
      <c r="AA31" s="36"/>
      <c r="AB31" s="45"/>
      <c r="AC31" s="36"/>
      <c r="AD31" s="45"/>
      <c r="AE31" s="43"/>
      <c r="AF31" s="39"/>
      <c r="AG31" s="38"/>
      <c r="AH31" s="39"/>
      <c r="AI31" s="38"/>
      <c r="AJ31" s="39"/>
      <c r="AK31" s="38"/>
      <c r="AL31" s="39"/>
      <c r="AM31" s="38"/>
      <c r="AN31" s="39"/>
      <c r="AO31" s="38"/>
      <c r="AP31" s="39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8"/>
      <c r="BD31" s="39"/>
      <c r="BE31" s="38"/>
      <c r="BF31" s="39"/>
      <c r="BG31" s="38"/>
      <c r="BH31" s="39"/>
      <c r="BI31" s="46"/>
      <c r="BJ31" s="31"/>
      <c r="BK31" s="27"/>
      <c r="BM31" s="41"/>
      <c r="BN31" s="35" t="str">
        <f>IF($Q$6=FALSE,"",CN31)</f>
        <v/>
      </c>
      <c r="BO31" s="31"/>
      <c r="BP31" s="31"/>
      <c r="BQ31" s="31"/>
      <c r="BR31" s="31"/>
      <c r="BS31" s="31"/>
      <c r="CM31" s="146"/>
      <c r="CN31" s="147" t="s">
        <v>45</v>
      </c>
      <c r="CO31" s="147"/>
      <c r="CP31" s="147"/>
      <c r="CQ31" s="147"/>
      <c r="CR31" s="147"/>
      <c r="CS31" s="147"/>
    </row>
    <row r="32" spans="1:97" ht="15" customHeight="1" x14ac:dyDescent="0.3">
      <c r="A32" s="6" t="s">
        <v>95</v>
      </c>
      <c r="D32" s="36"/>
      <c r="E32" s="45"/>
      <c r="F32" s="36"/>
      <c r="G32" s="45"/>
      <c r="H32" s="36"/>
      <c r="I32" s="45"/>
      <c r="J32" s="36"/>
      <c r="K32" s="45"/>
      <c r="L32" s="36"/>
      <c r="M32" s="45"/>
      <c r="N32" s="36"/>
      <c r="O32" s="45"/>
      <c r="P32" s="36"/>
      <c r="Q32" s="45"/>
      <c r="R32" s="36"/>
      <c r="S32" s="45"/>
      <c r="T32" s="36"/>
      <c r="U32" s="45"/>
      <c r="V32" s="36"/>
      <c r="W32" s="45"/>
      <c r="X32" s="36"/>
      <c r="Y32" s="45"/>
      <c r="Z32" s="36"/>
      <c r="AA32" s="45"/>
      <c r="AB32" s="36"/>
      <c r="AC32" s="45"/>
      <c r="AD32" s="36"/>
      <c r="AE32" s="44"/>
      <c r="AF32" s="38" t="str">
        <f>IF(AND(j&gt;=$BI32,j&gt;=AF$3),"●","")</f>
        <v>●</v>
      </c>
      <c r="AG32" s="39"/>
      <c r="AH32" s="38" t="str">
        <f>IF(AND(j&gt;=$BI32,j&gt;=AH$3),"●","")</f>
        <v>●</v>
      </c>
      <c r="AI32" s="39"/>
      <c r="AJ32" s="38" t="str">
        <f>IF(AND(j&gt;=$BI32,j&gt;=AJ$3),"●","")</f>
        <v>●</v>
      </c>
      <c r="AK32" s="39"/>
      <c r="AL32" s="38" t="str">
        <f>IF(AND(j&gt;=$BI32,j&gt;=AL$3),"●","")</f>
        <v>●</v>
      </c>
      <c r="AM32" s="39"/>
      <c r="AN32" s="38" t="str">
        <f>IF(AND(j&gt;=$BI32,j&gt;=AN$3),"●","")</f>
        <v>●</v>
      </c>
      <c r="AO32" s="39"/>
      <c r="AP32" s="38" t="str">
        <f>IF(AND(j&gt;=$BI32,j&gt;=AP$3),"●","")</f>
        <v>●</v>
      </c>
      <c r="AQ32" s="39"/>
      <c r="AR32" s="38" t="str">
        <f>IF(AND(j&gt;=$BI32,j&gt;=AR$3),"●","")</f>
        <v>●</v>
      </c>
      <c r="AS32" s="39"/>
      <c r="AT32" s="38" t="str">
        <f>IF(AND(j&gt;=$BI32,j&gt;=AT$3),"●","")</f>
        <v>●</v>
      </c>
      <c r="AU32" s="39"/>
      <c r="AV32" s="38" t="str">
        <f>IF(AND(j&gt;=$BI32,j&gt;=AV$3),"●","")</f>
        <v>●</v>
      </c>
      <c r="AW32" s="39"/>
      <c r="AX32" s="38" t="str">
        <f>IF(AND(j&gt;=$BI32,j&gt;=AX$3),"●","")</f>
        <v>●</v>
      </c>
      <c r="AY32" s="39"/>
      <c r="AZ32" s="38" t="str">
        <f>IF(AND(j&gt;=$BI32,j&gt;=AZ$3),"●","")</f>
        <v>●</v>
      </c>
      <c r="BA32" s="39"/>
      <c r="BB32" s="38" t="str">
        <f>IF(AND(j&gt;=$BI32,j&gt;=BB$3),"●","")</f>
        <v>●</v>
      </c>
      <c r="BC32" s="39"/>
      <c r="BD32" s="38" t="str">
        <f>IF(AND(j&gt;=$BI32,j&gt;=BD$3),"●","")</f>
        <v>●</v>
      </c>
      <c r="BE32" s="39"/>
      <c r="BF32" s="38" t="str">
        <f>IF(AND(j&gt;=$BI32,j&gt;=BF$3),"●","")</f>
        <v>●</v>
      </c>
      <c r="BG32" s="39"/>
      <c r="BH32" s="38" t="str">
        <f>IF(AND(j&gt;=$BI32,j&gt;=BH$3),"●","")</f>
        <v>●</v>
      </c>
      <c r="BI32" s="26">
        <v>15</v>
      </c>
      <c r="BJ32" s="31">
        <f>IF(BI32&gt;j,"",BI32)</f>
        <v>15</v>
      </c>
      <c r="BK32" s="27"/>
      <c r="BM32" s="40" t="str">
        <f t="shared" si="9"/>
        <v/>
      </c>
      <c r="CM32" s="146">
        <f t="shared" ref="CM32" si="16">IF($BJ32="","",2*$BJ32-1)</f>
        <v>29</v>
      </c>
    </row>
    <row r="33" spans="1:101" ht="15" customHeight="1" x14ac:dyDescent="0.25">
      <c r="A33" s="32">
        <f>SUM(C33:BG33)</f>
        <v>225</v>
      </c>
      <c r="B33" s="48" t="s">
        <v>31</v>
      </c>
      <c r="C33" s="37">
        <f t="shared" ref="C33" si="17">IF(E33="","",IF(E33&gt;1,E33-1,""))</f>
        <v>1</v>
      </c>
      <c r="D33" s="37"/>
      <c r="E33" s="37">
        <f t="shared" ref="E33" si="18">IF(G33="","",IF(G33&gt;1,G33-1,""))</f>
        <v>2</v>
      </c>
      <c r="F33" s="37"/>
      <c r="G33" s="37">
        <f t="shared" ref="G33" si="19">IF(I33="","",IF(I33&gt;1,I33-1,""))</f>
        <v>3</v>
      </c>
      <c r="H33" s="37"/>
      <c r="I33" s="37">
        <f t="shared" ref="I33" si="20">IF(K33="","",IF(K33&gt;1,K33-1,""))</f>
        <v>4</v>
      </c>
      <c r="J33" s="37"/>
      <c r="K33" s="37">
        <f t="shared" ref="K33" si="21">IF(M33="","",IF(M33&gt;1,M33-1,""))</f>
        <v>5</v>
      </c>
      <c r="L33" s="37"/>
      <c r="M33" s="37">
        <f t="shared" ref="M33" si="22">IF(O33="","",IF(O33&gt;1,O33-1,""))</f>
        <v>6</v>
      </c>
      <c r="N33" s="37"/>
      <c r="O33" s="37">
        <f t="shared" ref="O33" si="23">IF(Q33="","",IF(Q33&gt;1,Q33-1,""))</f>
        <v>7</v>
      </c>
      <c r="P33" s="37"/>
      <c r="Q33" s="37">
        <f t="shared" ref="Q33" si="24">IF(S33="","",IF(S33&gt;1,S33-1,""))</f>
        <v>8</v>
      </c>
      <c r="R33" s="37"/>
      <c r="S33" s="37">
        <f t="shared" ref="S33" si="25">IF(U33="","",IF(U33&gt;1,U33-1,""))</f>
        <v>9</v>
      </c>
      <c r="T33" s="37"/>
      <c r="U33" s="37">
        <f t="shared" ref="U33" si="26">IF(W33="","",IF(W33&gt;1,W33-1,""))</f>
        <v>10</v>
      </c>
      <c r="V33" s="37"/>
      <c r="W33" s="37">
        <f t="shared" ref="W33" si="27">IF(Y33="","",IF(Y33&gt;1,Y33-1,""))</f>
        <v>11</v>
      </c>
      <c r="X33" s="37"/>
      <c r="Y33" s="37">
        <f t="shared" ref="Y33" si="28">IF(AA33="","",IF(AA33&gt;1,AA33-1,""))</f>
        <v>12</v>
      </c>
      <c r="Z33" s="37"/>
      <c r="AA33" s="37">
        <f>IF(AC33="","",IF(AC33&gt;1,AC33-1,""))</f>
        <v>13</v>
      </c>
      <c r="AB33" s="37"/>
      <c r="AC33" s="49">
        <f>IF(AE33&gt;1,AE33-1,"")</f>
        <v>14</v>
      </c>
      <c r="AD33" s="37"/>
      <c r="AE33" s="79">
        <f>j</f>
        <v>15</v>
      </c>
      <c r="AF33" s="37"/>
      <c r="AG33" s="49">
        <f>IF(AE33&gt;1,AE33-1,"")</f>
        <v>14</v>
      </c>
      <c r="AH33" s="37"/>
      <c r="AI33" s="49">
        <f>IF(AG33="","",IF(AG33&gt;1,AG33-1,""))</f>
        <v>13</v>
      </c>
      <c r="AJ33" s="37"/>
      <c r="AK33" s="49">
        <f>IF(AI33="","",IF(AI33&gt;1,AI33-1,""))</f>
        <v>12</v>
      </c>
      <c r="AL33" s="37"/>
      <c r="AM33" s="49">
        <f t="shared" ref="AM33" si="29">IF(AK33="","",IF(AK33&gt;1,AK33-1,""))</f>
        <v>11</v>
      </c>
      <c r="AN33" s="37"/>
      <c r="AO33" s="49">
        <f t="shared" ref="AO33" si="30">IF(AM33="","",IF(AM33&gt;1,AM33-1,""))</f>
        <v>10</v>
      </c>
      <c r="AP33" s="37"/>
      <c r="AQ33" s="49">
        <f t="shared" ref="AQ33" si="31">IF(AO33="","",IF(AO33&gt;1,AO33-1,""))</f>
        <v>9</v>
      </c>
      <c r="AR33" s="37"/>
      <c r="AS33" s="49">
        <f t="shared" ref="AS33" si="32">IF(AQ33="","",IF(AQ33&gt;1,AQ33-1,""))</f>
        <v>8</v>
      </c>
      <c r="AT33" s="37"/>
      <c r="AU33" s="49">
        <f t="shared" ref="AU33" si="33">IF(AS33="","",IF(AS33&gt;1,AS33-1,""))</f>
        <v>7</v>
      </c>
      <c r="AV33" s="37"/>
      <c r="AW33" s="49">
        <f t="shared" ref="AW33" si="34">IF(AU33="","",IF(AU33&gt;1,AU33-1,""))</f>
        <v>6</v>
      </c>
      <c r="AX33" s="37"/>
      <c r="AY33" s="49">
        <f t="shared" ref="AY33" si="35">IF(AW33="","",IF(AW33&gt;1,AW33-1,""))</f>
        <v>5</v>
      </c>
      <c r="AZ33" s="37"/>
      <c r="BA33" s="49">
        <f t="shared" ref="BA33" si="36">IF(AY33="","",IF(AY33&gt;1,AY33-1,""))</f>
        <v>4</v>
      </c>
      <c r="BB33" s="37"/>
      <c r="BC33" s="49">
        <f t="shared" ref="BC33" si="37">IF(BA33="","",IF(BA33&gt;1,BA33-1,""))</f>
        <v>3</v>
      </c>
      <c r="BD33" s="37"/>
      <c r="BE33" s="49">
        <f t="shared" ref="BE33" si="38">IF(BC33="","",IF(BC33&gt;1,BC33-1,""))</f>
        <v>2</v>
      </c>
      <c r="BF33" s="37"/>
      <c r="BG33" s="49">
        <f t="shared" ref="BG33" si="39">IF(BE33="","",IF(BE33&gt;1,BE33-1,""))</f>
        <v>1</v>
      </c>
      <c r="BH33" s="37"/>
      <c r="BI33" s="46"/>
      <c r="BJ33" s="36"/>
      <c r="BK33" s="27"/>
      <c r="BM33" s="50" t="str">
        <f>IF($AA$4=FALSE,"",CM33)</f>
        <v/>
      </c>
      <c r="CM33" s="146" t="s">
        <v>58</v>
      </c>
    </row>
    <row r="34" spans="1:101" ht="3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51"/>
      <c r="AF34" s="53"/>
      <c r="AG34" s="51"/>
      <c r="AH34" s="53"/>
      <c r="AI34" s="51"/>
      <c r="AJ34" s="53"/>
      <c r="AK34" s="52"/>
      <c r="AL34" s="53"/>
      <c r="AM34" s="52"/>
      <c r="AN34" s="53"/>
      <c r="AO34" s="52"/>
      <c r="AP34" s="53"/>
      <c r="AQ34" s="52"/>
      <c r="AR34" s="53"/>
      <c r="AS34" s="52"/>
      <c r="AT34" s="53"/>
      <c r="AU34" s="52"/>
      <c r="AV34" s="53"/>
      <c r="AW34" s="52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3"/>
      <c r="BI34" s="54"/>
      <c r="BJ34" s="51"/>
      <c r="BK34" s="55"/>
      <c r="BL34" s="56"/>
      <c r="BM34" s="195" t="str">
        <f>IF($AA$4=FALSE,"",CM35)</f>
        <v/>
      </c>
      <c r="BN34" s="196" t="str">
        <f>IF($AA$4=FALSE,"",CN35)</f>
        <v/>
      </c>
      <c r="BO34" s="196"/>
      <c r="BP34" s="196"/>
      <c r="BQ34" s="196"/>
      <c r="BR34" s="196"/>
      <c r="BS34" s="196"/>
      <c r="CL34" s="62"/>
      <c r="CP34" s="146"/>
      <c r="CQ34" s="150"/>
      <c r="CR34" s="146"/>
      <c r="CS34" s="150"/>
    </row>
    <row r="35" spans="1:101" ht="21.75" customHeight="1" x14ac:dyDescent="0.25">
      <c r="A35" s="192" t="s">
        <v>98</v>
      </c>
      <c r="B35" s="192"/>
      <c r="C35" s="192"/>
      <c r="D35" s="59" t="b">
        <v>0</v>
      </c>
      <c r="E35" s="42" t="str">
        <f>IF(D35=FALSE,"","The hill formula provides a 'side door' to an even more famous pattern in numbers formula: Suppose you are asked to sum the numbers from 1 to 100?")</f>
        <v/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57"/>
      <c r="BJ35" s="42"/>
      <c r="BK35" s="29"/>
      <c r="BM35" s="195"/>
      <c r="BN35" s="196"/>
      <c r="BO35" s="196"/>
      <c r="BP35" s="196"/>
      <c r="BQ35" s="196"/>
      <c r="BR35" s="196"/>
      <c r="BS35" s="196"/>
      <c r="CM35" s="151">
        <f>SUM(CM4:CM32)</f>
        <v>225</v>
      </c>
      <c r="CN35" s="26" t="s">
        <v>32</v>
      </c>
    </row>
    <row r="36" spans="1:101" ht="19.5" customHeight="1" x14ac:dyDescent="0.25">
      <c r="A36" s="193"/>
      <c r="B36" s="193"/>
      <c r="C36" s="193"/>
      <c r="D36" s="59" t="b">
        <v>0</v>
      </c>
      <c r="E36" s="42" t="str">
        <f>IF(D36=FALSE,"","If we set k to be 100, the hill pattern above would have that sum plus the sum from 99 to 1. If we add 100, we have twice the sum from 1 to 100. Therefore, 100² + 100 = twice the sum from 1 to 100.")</f>
        <v/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58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57"/>
      <c r="BJ36" s="42"/>
      <c r="BK36" s="29"/>
    </row>
    <row r="37" spans="1:101" ht="19.5" customHeight="1" x14ac:dyDescent="0.25">
      <c r="A37" s="194"/>
      <c r="B37" s="194"/>
      <c r="C37" s="194"/>
      <c r="D37" s="155" t="b">
        <v>0</v>
      </c>
      <c r="E37" s="42" t="str">
        <f>IF(D37=FALSE,"","Dividing by two we have: The sum from 1 to 100 = (100² + 100)/2 = 100·(100+1)/2 = 5,050.")</f>
        <v/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M37" s="60" t="b">
        <v>0</v>
      </c>
      <c r="AN37" s="42" t="str">
        <f>IF(AM37=FALSE,"","More generally, 1 + 2 + … + k = k·(k + 1)/2. This is an example of Gauss addition (click the next box to learn more).")</f>
        <v/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57"/>
      <c r="BJ37" s="42"/>
      <c r="BK37" s="29"/>
    </row>
    <row r="38" spans="1:101" ht="18.75" customHeight="1" x14ac:dyDescent="0.25">
      <c r="A38" s="190" t="s">
        <v>147</v>
      </c>
      <c r="B38" s="190"/>
      <c r="C38" s="118"/>
      <c r="D38" s="99" t="b">
        <v>0</v>
      </c>
      <c r="E38" s="119" t="str">
        <f>IF(D38=FALSE,"","The classic story goes that Carl Friedrich Gauss recognized a pattern as a young child when asked to sum the numbers from 1 to 100.")</f>
        <v/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20"/>
      <c r="BJ38" s="100"/>
      <c r="BK38" s="121"/>
      <c r="BL38" s="121"/>
      <c r="BM38" s="100"/>
      <c r="BN38" s="100"/>
      <c r="BO38" s="100"/>
      <c r="BP38" s="100"/>
      <c r="BQ38" s="100"/>
      <c r="BR38" s="100"/>
    </row>
    <row r="39" spans="1:101" ht="18.75" x14ac:dyDescent="0.25">
      <c r="A39" s="191"/>
      <c r="B39" s="191"/>
      <c r="C39" s="122"/>
      <c r="D39" s="99" t="b">
        <v>0</v>
      </c>
      <c r="E39" s="119" t="str">
        <f>IF(D39=FALSE,"","He noticed that if you take a second copy of those numbers and reverse their order and put them on top of one another, something magical occurs. To see this click the next box.")</f>
        <v/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20"/>
      <c r="BJ39" s="100"/>
      <c r="BK39" s="121"/>
      <c r="BL39" s="121"/>
      <c r="BM39" s="100"/>
      <c r="BN39" s="100"/>
      <c r="BO39" s="100"/>
      <c r="BP39" s="100"/>
      <c r="BQ39" s="100"/>
      <c r="BR39" s="100"/>
    </row>
    <row r="40" spans="1:101" ht="18.75" x14ac:dyDescent="0.25">
      <c r="A40" s="191"/>
      <c r="B40" s="191"/>
      <c r="C40" s="122"/>
      <c r="D40" s="99" t="b">
        <v>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19" t="str">
        <f>IF($D$40=FALSE,"","     1 +      2 +      3 + … +   98 +    99 + 100  ")</f>
        <v/>
      </c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20"/>
      <c r="BJ40" s="100"/>
      <c r="BK40" s="121"/>
      <c r="BL40" s="121"/>
      <c r="BM40" s="100"/>
      <c r="BN40" s="100"/>
      <c r="BO40" s="100"/>
      <c r="BP40" s="100"/>
      <c r="BQ40" s="100"/>
      <c r="BR40" s="100"/>
    </row>
    <row r="41" spans="1:101" ht="18.75" x14ac:dyDescent="0.25">
      <c r="A41" s="191"/>
      <c r="B41" s="191"/>
      <c r="C41" s="122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19" t="str">
        <f>IF($D$40=FALSE,"","100 +   99 +    98 + … +      3 +      2 +      1 ")</f>
        <v/>
      </c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20"/>
      <c r="BJ41" s="100"/>
      <c r="BK41" s="121"/>
      <c r="BL41" s="121"/>
      <c r="BM41" s="100"/>
      <c r="BN41" s="100"/>
      <c r="BO41" s="100"/>
      <c r="BP41" s="100"/>
      <c r="BQ41" s="100"/>
      <c r="BR41" s="100"/>
    </row>
    <row r="42" spans="1:101" s="116" customFormat="1" ht="4.5" customHeight="1" x14ac:dyDescent="0.3">
      <c r="A42" s="191"/>
      <c r="B42" s="191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4" t="str">
        <f>IF($D$40=FALSE,"","______________________________________ ")</f>
        <v/>
      </c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5"/>
      <c r="BJ42" s="123"/>
      <c r="BK42" s="126"/>
      <c r="BL42" s="126"/>
      <c r="BM42" s="123"/>
      <c r="BN42" s="123"/>
      <c r="BO42" s="123"/>
      <c r="BP42" s="123"/>
      <c r="BQ42" s="123"/>
      <c r="BR42" s="123"/>
      <c r="CL42" s="117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</row>
    <row r="43" spans="1:101" ht="18.75" x14ac:dyDescent="0.25">
      <c r="A43" s="191"/>
      <c r="B43" s="191"/>
      <c r="C43" s="100"/>
      <c r="D43" s="100"/>
      <c r="E43" s="119" t="str">
        <f>IF($D$40=FALSE,"","Instead of adding horizontally, add vertically:")</f>
        <v/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19" t="str">
        <f>IF($D$40=FALSE,"","101 + 101 + 101 + … + 101 + 101 + 101.")</f>
        <v/>
      </c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20"/>
      <c r="BJ43" s="100"/>
      <c r="BK43" s="121"/>
      <c r="BL43" s="121"/>
      <c r="BM43" s="100"/>
      <c r="BN43" s="100"/>
      <c r="BO43" s="100"/>
      <c r="BP43" s="100"/>
      <c r="BQ43" s="100"/>
      <c r="BR43" s="100"/>
    </row>
    <row r="44" spans="1:101" ht="18.75" x14ac:dyDescent="0.25">
      <c r="A44" s="191"/>
      <c r="B44" s="191"/>
      <c r="C44" s="100"/>
      <c r="D44" s="131" t="b">
        <v>0</v>
      </c>
      <c r="E44" s="119" t="str">
        <f>IF($D$44=FALSE,"","Each vertical sum is the same and the top row shows how many 101s are present.  Therefore, twice the sum of 1 to 100 is 100·101 so the sum of 1 to 100 = 100·101/2 = 5,050.")</f>
        <v/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20"/>
      <c r="BJ44" s="100"/>
      <c r="BK44" s="121"/>
      <c r="BL44" s="121"/>
      <c r="BM44" s="100"/>
      <c r="BN44" s="100"/>
      <c r="BO44" s="100"/>
      <c r="BP44" s="100"/>
      <c r="BQ44" s="100"/>
      <c r="BR44" s="100"/>
    </row>
    <row r="45" spans="1:101" ht="21.75" customHeight="1" x14ac:dyDescent="0.25">
      <c r="A45" s="191"/>
      <c r="B45" s="191"/>
      <c r="C45" s="100"/>
      <c r="D45" s="131" t="b">
        <v>0</v>
      </c>
      <c r="E45" s="130" t="str">
        <f>IF($D$45=FALSE,"","It is worth noting that it is standard practice to go in the opposite direction and derive the hill formula (1) from the sum of the first k numbers formula (3) rather than deriving (3) from (1).")</f>
        <v/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20"/>
      <c r="BJ45" s="100"/>
      <c r="BK45" s="121"/>
      <c r="BL45" s="121"/>
      <c r="BM45" s="100"/>
      <c r="BN45" s="100"/>
      <c r="BO45" s="100"/>
      <c r="BP45" s="100"/>
      <c r="BQ45" s="100"/>
      <c r="BR45" s="100"/>
    </row>
    <row r="46" spans="1:101" s="4" customFormat="1" ht="15" customHeight="1" x14ac:dyDescent="0.25">
      <c r="A46" s="127"/>
      <c r="B46" s="127"/>
      <c r="BI46" s="5"/>
      <c r="BK46" s="128"/>
      <c r="BL46" s="128"/>
      <c r="CL46" s="129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</sheetData>
  <sheetProtection algorithmName="SHA-512" hashValue="ykRhkngCvV5mKY4tPVbTLr0SHX938jFLbs1Yqchw7f896nwcW5WxlZnkfZ801iQ7OxNgaDmIWEwFyT64PJm7zQ==" saltValue="JOqi2AHDEgJxOledI6X5pQ==" spinCount="100000" sheet="1" objects="1" scenarios="1"/>
  <mergeCells count="11">
    <mergeCell ref="A38:B45"/>
    <mergeCell ref="A35:C37"/>
    <mergeCell ref="BM34:BM35"/>
    <mergeCell ref="BN34:BS35"/>
    <mergeCell ref="CN10:CT12"/>
    <mergeCell ref="B27:E28"/>
    <mergeCell ref="U7:V8"/>
    <mergeCell ref="U10:W11"/>
    <mergeCell ref="BN10:BU12"/>
    <mergeCell ref="E7:T8"/>
    <mergeCell ref="I10:T11"/>
  </mergeCells>
  <pageMargins left="0.7" right="0.7" top="0.75" bottom="0.75" header="0.3" footer="0.3"/>
  <pageSetup orientation="portrait" r:id="rId1"/>
  <ignoredErrors>
    <ignoredError sqref="E3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34</xdr:row>
                    <xdr:rowOff>66675</xdr:rowOff>
                  </from>
                  <to>
                    <xdr:col>3</xdr:col>
                    <xdr:colOff>180975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35</xdr:row>
                    <xdr:rowOff>28575</xdr:rowOff>
                  </from>
                  <to>
                    <xdr:col>3</xdr:col>
                    <xdr:colOff>180975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36</xdr:row>
                    <xdr:rowOff>28575</xdr:rowOff>
                  </from>
                  <to>
                    <xdr:col>3</xdr:col>
                    <xdr:colOff>180975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 sizeWithCells="1">
                  <from>
                    <xdr:col>38</xdr:col>
                    <xdr:colOff>0</xdr:colOff>
                    <xdr:row>36</xdr:row>
                    <xdr:rowOff>28575</xdr:rowOff>
                  </from>
                  <to>
                    <xdr:col>39</xdr:col>
                    <xdr:colOff>9525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8" name="Spinner 1">
              <controlPr defaultSize="0" autoPict="0">
                <anchor moveWithCells="1" sizeWithCells="1">
                  <from>
                    <xdr:col>21</xdr:col>
                    <xdr:colOff>190500</xdr:colOff>
                    <xdr:row>5</xdr:row>
                    <xdr:rowOff>76200</xdr:rowOff>
                  </from>
                  <to>
                    <xdr:col>24</xdr:col>
                    <xdr:colOff>133350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9" name="Check Box 2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3</xdr:row>
                    <xdr:rowOff>0</xdr:rowOff>
                  </from>
                  <to>
                    <xdr:col>27</xdr:col>
                    <xdr:colOff>28575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0" name="Check Box 3">
              <controlPr defaultSize="0" autoFill="0" autoLine="0" autoPict="0">
                <anchor moveWithCells="1" sizeWithCells="1">
                  <from>
                    <xdr:col>15</xdr:col>
                    <xdr:colOff>180975</xdr:colOff>
                    <xdr:row>5</xdr:row>
                    <xdr:rowOff>19050</xdr:rowOff>
                  </from>
                  <to>
                    <xdr:col>16</xdr:col>
                    <xdr:colOff>190500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38</xdr:row>
                    <xdr:rowOff>28575</xdr:rowOff>
                  </from>
                  <to>
                    <xdr:col>3</xdr:col>
                    <xdr:colOff>180975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39</xdr:row>
                    <xdr:rowOff>28575</xdr:rowOff>
                  </from>
                  <to>
                    <xdr:col>3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37</xdr:row>
                    <xdr:rowOff>38100</xdr:rowOff>
                  </from>
                  <to>
                    <xdr:col>3</xdr:col>
                    <xdr:colOff>180975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43</xdr:row>
                    <xdr:rowOff>38100</xdr:rowOff>
                  </from>
                  <to>
                    <xdr:col>3</xdr:col>
                    <xdr:colOff>180975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 sizeWithCells="1">
                  <from>
                    <xdr:col>2</xdr:col>
                    <xdr:colOff>171450</xdr:colOff>
                    <xdr:row>44</xdr:row>
                    <xdr:rowOff>47625</xdr:rowOff>
                  </from>
                  <to>
                    <xdr:col>3</xdr:col>
                    <xdr:colOff>180975</xdr:colOff>
                    <xdr:row>44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5B47-0505-42E5-A2DC-3E86F1C5E375}">
  <dimension ref="A1:AU61"/>
  <sheetViews>
    <sheetView workbookViewId="0">
      <selection activeCell="E5" sqref="E5"/>
    </sheetView>
  </sheetViews>
  <sheetFormatPr defaultRowHeight="15" x14ac:dyDescent="0.25"/>
  <cols>
    <col min="1" max="1" width="3.85546875" customWidth="1"/>
    <col min="2" max="2" width="117.85546875" customWidth="1"/>
    <col min="3" max="5" width="9.140625" style="1"/>
    <col min="6" max="47" width="9.140625" style="63"/>
  </cols>
  <sheetData>
    <row r="1" spans="1:2" ht="32.25" customHeight="1" x14ac:dyDescent="0.25">
      <c r="A1" s="202" t="s">
        <v>125</v>
      </c>
      <c r="B1" s="202"/>
    </row>
    <row r="2" spans="1:2" ht="37.5" customHeight="1" x14ac:dyDescent="0.3">
      <c r="A2" s="203" t="s">
        <v>66</v>
      </c>
      <c r="B2" s="103" t="s">
        <v>107</v>
      </c>
    </row>
    <row r="3" spans="1:2" ht="37.5" x14ac:dyDescent="0.3">
      <c r="A3" s="203"/>
      <c r="B3" s="103" t="s">
        <v>75</v>
      </c>
    </row>
    <row r="4" spans="1:2" ht="18.75" x14ac:dyDescent="0.3">
      <c r="A4" s="203"/>
      <c r="B4" s="103" t="s">
        <v>76</v>
      </c>
    </row>
    <row r="5" spans="1:2" ht="18.75" x14ac:dyDescent="0.3">
      <c r="A5" s="203"/>
      <c r="B5" s="103" t="s">
        <v>112</v>
      </c>
    </row>
    <row r="6" spans="1:2" ht="37.5" x14ac:dyDescent="0.3">
      <c r="A6" s="203"/>
      <c r="B6" s="103" t="s">
        <v>120</v>
      </c>
    </row>
    <row r="7" spans="1:2" ht="18.75" x14ac:dyDescent="0.3">
      <c r="A7" s="203"/>
      <c r="B7" s="103" t="s">
        <v>77</v>
      </c>
    </row>
    <row r="8" spans="1:2" ht="18.75" x14ac:dyDescent="0.3">
      <c r="A8" s="204"/>
      <c r="B8" s="103" t="s">
        <v>78</v>
      </c>
    </row>
    <row r="9" spans="1:2" ht="18.75" x14ac:dyDescent="0.3">
      <c r="A9" s="205" t="s">
        <v>67</v>
      </c>
      <c r="B9" s="104" t="s">
        <v>79</v>
      </c>
    </row>
    <row r="10" spans="1:2" ht="18.75" x14ac:dyDescent="0.3">
      <c r="A10" s="205"/>
      <c r="B10" s="104" t="s">
        <v>80</v>
      </c>
    </row>
    <row r="11" spans="1:2" ht="18.75" x14ac:dyDescent="0.3">
      <c r="A11" s="205"/>
      <c r="B11" s="104" t="s">
        <v>100</v>
      </c>
    </row>
    <row r="12" spans="1:2" ht="18.75" x14ac:dyDescent="0.3">
      <c r="A12" s="205"/>
      <c r="B12" s="101" t="s">
        <v>122</v>
      </c>
    </row>
    <row r="13" spans="1:2" ht="37.5" x14ac:dyDescent="0.3">
      <c r="A13" s="205"/>
      <c r="B13" s="104" t="s">
        <v>81</v>
      </c>
    </row>
    <row r="14" spans="1:2" ht="37.5" x14ac:dyDescent="0.3">
      <c r="A14" s="206" t="s">
        <v>62</v>
      </c>
      <c r="B14" s="105" t="s">
        <v>82</v>
      </c>
    </row>
    <row r="15" spans="1:2" ht="37.5" x14ac:dyDescent="0.3">
      <c r="A15" s="207"/>
      <c r="B15" s="105" t="s">
        <v>101</v>
      </c>
    </row>
    <row r="16" spans="1:2" ht="37.5" x14ac:dyDescent="0.3">
      <c r="A16" s="207"/>
      <c r="B16" s="105" t="s">
        <v>129</v>
      </c>
    </row>
    <row r="17" spans="1:2" ht="18.75" x14ac:dyDescent="0.3">
      <c r="A17" s="207"/>
      <c r="B17" s="105" t="s">
        <v>70</v>
      </c>
    </row>
    <row r="18" spans="1:2" ht="37.5" x14ac:dyDescent="0.3">
      <c r="A18" s="207"/>
      <c r="B18" s="105" t="s">
        <v>111</v>
      </c>
    </row>
    <row r="19" spans="1:2" ht="18.75" x14ac:dyDescent="0.3">
      <c r="A19" s="208"/>
      <c r="B19" s="105" t="s">
        <v>83</v>
      </c>
    </row>
    <row r="20" spans="1:2" ht="18.75" x14ac:dyDescent="0.3">
      <c r="A20" s="209" t="s">
        <v>56</v>
      </c>
      <c r="B20" s="102" t="s">
        <v>126</v>
      </c>
    </row>
    <row r="21" spans="1:2" ht="37.5" x14ac:dyDescent="0.3">
      <c r="A21" s="209"/>
      <c r="B21" s="109" t="s">
        <v>84</v>
      </c>
    </row>
    <row r="22" spans="1:2" ht="37.5" x14ac:dyDescent="0.3">
      <c r="A22" s="209"/>
      <c r="B22" s="109" t="s">
        <v>124</v>
      </c>
    </row>
    <row r="23" spans="1:2" ht="18.75" customHeight="1" x14ac:dyDescent="0.3">
      <c r="A23" s="209"/>
      <c r="B23" s="109" t="s">
        <v>85</v>
      </c>
    </row>
    <row r="24" spans="1:2" ht="37.5" x14ac:dyDescent="0.3">
      <c r="A24" s="209"/>
      <c r="B24" s="109" t="s">
        <v>86</v>
      </c>
    </row>
    <row r="25" spans="1:2" ht="37.5" x14ac:dyDescent="0.3">
      <c r="A25" s="209"/>
      <c r="B25" s="109" t="s">
        <v>87</v>
      </c>
    </row>
    <row r="26" spans="1:2" ht="37.5" x14ac:dyDescent="0.3">
      <c r="A26" s="199" t="s">
        <v>71</v>
      </c>
      <c r="B26" s="110" t="s">
        <v>88</v>
      </c>
    </row>
    <row r="27" spans="1:2" ht="56.25" x14ac:dyDescent="0.3">
      <c r="A27" s="200"/>
      <c r="B27" s="111" t="s">
        <v>73</v>
      </c>
    </row>
    <row r="28" spans="1:2" ht="56.25" x14ac:dyDescent="0.25">
      <c r="A28" s="201"/>
      <c r="B28" s="112" t="s">
        <v>74</v>
      </c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</sheetData>
  <mergeCells count="6">
    <mergeCell ref="A26:A28"/>
    <mergeCell ref="A1:B1"/>
    <mergeCell ref="A2:A8"/>
    <mergeCell ref="A9:A13"/>
    <mergeCell ref="A14:A19"/>
    <mergeCell ref="A20:A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A49A-EAF0-4A01-BB77-1DB912409880}">
  <dimension ref="A1:C16"/>
  <sheetViews>
    <sheetView workbookViewId="0">
      <selection activeCell="G7" sqref="G7"/>
    </sheetView>
  </sheetViews>
  <sheetFormatPr defaultRowHeight="15" x14ac:dyDescent="0.25"/>
  <cols>
    <col min="1" max="1" width="3.140625" style="1" customWidth="1"/>
    <col min="2" max="2" width="109.7109375" style="1" customWidth="1"/>
    <col min="3" max="16384" width="9.140625" style="1"/>
  </cols>
  <sheetData>
    <row r="1" spans="1:3" ht="53.25" customHeight="1" x14ac:dyDescent="0.25">
      <c r="A1" s="210" t="s">
        <v>137</v>
      </c>
      <c r="B1" s="210"/>
      <c r="C1" s="66"/>
    </row>
    <row r="2" spans="1:3" ht="37.5" x14ac:dyDescent="0.25">
      <c r="A2" s="97">
        <v>1</v>
      </c>
      <c r="B2" s="64" t="s">
        <v>104</v>
      </c>
    </row>
    <row r="3" spans="1:3" ht="37.5" customHeight="1" x14ac:dyDescent="0.25">
      <c r="A3" s="97">
        <v>2</v>
      </c>
      <c r="B3" s="64" t="s">
        <v>115</v>
      </c>
    </row>
    <row r="4" spans="1:3" ht="18.75" x14ac:dyDescent="0.25">
      <c r="A4" s="97">
        <v>3</v>
      </c>
      <c r="B4" s="65" t="s">
        <v>105</v>
      </c>
    </row>
    <row r="5" spans="1:3" ht="37.5" x14ac:dyDescent="0.3">
      <c r="A5" s="113">
        <v>4</v>
      </c>
      <c r="B5" s="114" t="s">
        <v>138</v>
      </c>
    </row>
    <row r="6" spans="1:3" ht="28.5" customHeight="1" x14ac:dyDescent="0.25">
      <c r="A6" s="211" t="s">
        <v>146</v>
      </c>
      <c r="B6" s="211"/>
    </row>
    <row r="7" spans="1:3" ht="37.5" x14ac:dyDescent="0.3">
      <c r="A7" s="133">
        <v>5</v>
      </c>
      <c r="B7" s="134" t="s">
        <v>135</v>
      </c>
    </row>
    <row r="8" spans="1:3" ht="37.5" x14ac:dyDescent="0.3">
      <c r="A8" s="135">
        <v>6</v>
      </c>
      <c r="B8" s="134" t="s">
        <v>130</v>
      </c>
    </row>
    <row r="9" spans="1:3" ht="23.25" customHeight="1" x14ac:dyDescent="0.3">
      <c r="A9" s="136">
        <v>7</v>
      </c>
      <c r="B9" s="134" t="s">
        <v>132</v>
      </c>
    </row>
    <row r="10" spans="1:3" ht="18.75" x14ac:dyDescent="0.3">
      <c r="A10" s="137"/>
      <c r="B10" s="138" t="s">
        <v>131</v>
      </c>
    </row>
    <row r="11" spans="1:3" ht="3.75" customHeight="1" x14ac:dyDescent="0.3">
      <c r="A11" s="137"/>
      <c r="B11" s="138" t="s">
        <v>134</v>
      </c>
    </row>
    <row r="12" spans="1:3" s="132" customFormat="1" ht="20.25" customHeight="1" x14ac:dyDescent="0.25">
      <c r="A12" s="139"/>
      <c r="B12" s="133" t="s">
        <v>133</v>
      </c>
    </row>
    <row r="13" spans="1:3" ht="22.5" customHeight="1" x14ac:dyDescent="0.3">
      <c r="A13" s="140">
        <v>8</v>
      </c>
      <c r="B13" s="141" t="s">
        <v>136</v>
      </c>
    </row>
    <row r="14" spans="1:3" ht="16.5" customHeight="1" x14ac:dyDescent="0.3">
      <c r="A14" s="137"/>
      <c r="B14" s="141" t="s">
        <v>148</v>
      </c>
    </row>
    <row r="15" spans="1:3" ht="39.75" customHeight="1" x14ac:dyDescent="0.25">
      <c r="A15" s="142">
        <v>9</v>
      </c>
      <c r="B15" s="143" t="s">
        <v>145</v>
      </c>
    </row>
    <row r="16" spans="1:3" ht="18.75" x14ac:dyDescent="0.3">
      <c r="B16" s="115"/>
    </row>
  </sheetData>
  <mergeCells count="2">
    <mergeCell ref="A1:B1"/>
    <mergeCell ref="A6:B6"/>
  </mergeCells>
  <phoneticPr fontId="2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CA0F7-E62A-42D3-A79D-9CC919B61D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f3b9814d-d007-41a8-a302-92fbcf9eef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277C85-8BD3-44BA-85C4-D7FB614F9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8AD2D4-DC0A-4291-A782-C62EC18F6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Sharpest Triangles</vt:lpstr>
      <vt:lpstr>2. Square</vt:lpstr>
      <vt:lpstr>Table 1</vt:lpstr>
      <vt:lpstr>Table 2</vt:lpstr>
      <vt:lpstr>j</vt:lpstr>
      <vt:lpstr>k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2020-09-06T20:25:54Z</dcterms:created>
  <dcterms:modified xsi:type="dcterms:W3CDTF">2021-04-26T19:27:47Z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