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drawings/drawing4.xml" ContentType="application/vnd.openxmlformats-officedocument.drawing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ickinson0-my.sharepoint.com/personal/erfle_dickinson_edu/Documents/Documents/newdocuments/word/research/ExcelGraphics/Math/Book/WordPressMaterials/"/>
    </mc:Choice>
  </mc:AlternateContent>
  <xr:revisionPtr revIDLastSave="0" documentId="8_{0F42C8A3-60B8-4FEF-88BC-78834BAE95C1}" xr6:coauthVersionLast="47" xr6:coauthVersionMax="47" xr10:uidLastSave="{00000000-0000-0000-0000-000000000000}"/>
  <bookViews>
    <workbookView xWindow="-120" yWindow="-120" windowWidth="29040" windowHeight="15840" xr2:uid="{2C3E7D70-39C7-4C0E-81C3-77A8C1FCA9CB}"/>
  </bookViews>
  <sheets>
    <sheet name="LandingPage" sheetId="5" r:id="rId1"/>
    <sheet name="1. Sharpest Triangles" sheetId="1" r:id="rId2"/>
    <sheet name="2. Square by Diagonals" sheetId="2" r:id="rId3"/>
    <sheet name="3. Triangles &amp; Trapezoids" sheetId="7" r:id="rId4"/>
    <sheet name="4. Square by Gnomons" sheetId="6" r:id="rId5"/>
    <sheet name="Table 1" sheetId="3" r:id="rId6"/>
    <sheet name="Table 2" sheetId="4" r:id="rId7"/>
    <sheet name="Table 3" sheetId="8" r:id="rId8"/>
  </sheets>
  <definedNames>
    <definedName name="j" localSheetId="4">'4. Square by Gnomons'!$K$7</definedName>
    <definedName name="j">'2. Square by Diagonals'!$U$7</definedName>
    <definedName name="k" localSheetId="3">'3. Triangles &amp; Trapezoids'!$O$4</definedName>
    <definedName name="k">'1. Sharpest Triangles'!$O$4</definedName>
    <definedName name="n" localSheetId="3">'3. Triangles &amp; Trapezoids'!$CC$2</definedName>
    <definedName name="n">'1. Sharpest Triangles'!$CC$2</definedName>
    <definedName name="_xlnm.Print_Area" localSheetId="5">'Table 1'!$A$1:$C$28</definedName>
    <definedName name="_xlnm.Print_Area" localSheetId="7">'Table 3'!$A$1:$C$25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9" i="7" l="1"/>
  <c r="Q8" i="7"/>
  <c r="S10" i="7"/>
  <c r="CZ7" i="7"/>
  <c r="CZ8" i="7"/>
  <c r="CZ9" i="7"/>
  <c r="CZ10" i="7"/>
  <c r="CZ11" i="7"/>
  <c r="CZ12" i="7"/>
  <c r="CZ13" i="7"/>
  <c r="CZ14" i="7"/>
  <c r="CZ15" i="7"/>
  <c r="CZ16" i="7"/>
  <c r="CZ17" i="7"/>
  <c r="CZ18" i="7"/>
  <c r="CZ19" i="7"/>
  <c r="CZ20" i="7"/>
  <c r="CZ21" i="7"/>
  <c r="CZ22" i="7"/>
  <c r="CZ23" i="7"/>
  <c r="CZ24" i="7"/>
  <c r="CZ25" i="7"/>
  <c r="CZ26" i="7"/>
  <c r="CZ27" i="7"/>
  <c r="CZ28" i="7"/>
  <c r="CZ29" i="7"/>
  <c r="CZ30" i="7"/>
  <c r="CZ31" i="7"/>
  <c r="CZ32" i="7"/>
  <c r="CZ33" i="7"/>
  <c r="CZ34" i="7"/>
  <c r="CZ35" i="7"/>
  <c r="CZ6" i="7"/>
  <c r="Q11" i="6"/>
  <c r="AZ32" i="6"/>
  <c r="CC32" i="6" s="1"/>
  <c r="BC32" i="6" s="1"/>
  <c r="AX32" i="6"/>
  <c r="AV32" i="6"/>
  <c r="AT32" i="6"/>
  <c r="AR32" i="6"/>
  <c r="AP32" i="6"/>
  <c r="AN32" i="6"/>
  <c r="AL32" i="6"/>
  <c r="AJ32" i="6"/>
  <c r="AH32" i="6"/>
  <c r="AF32" i="6"/>
  <c r="AD32" i="6"/>
  <c r="AB32" i="6"/>
  <c r="Z32" i="6"/>
  <c r="X32" i="6"/>
  <c r="V32" i="6"/>
  <c r="AZ30" i="6"/>
  <c r="CC30" i="6" s="1"/>
  <c r="BC30" i="6" s="1"/>
  <c r="AX30" i="6"/>
  <c r="AV30" i="6"/>
  <c r="AT30" i="6"/>
  <c r="AR30" i="6"/>
  <c r="AP30" i="6"/>
  <c r="AN30" i="6"/>
  <c r="AL30" i="6"/>
  <c r="AJ30" i="6"/>
  <c r="AH30" i="6"/>
  <c r="AF30" i="6"/>
  <c r="AD30" i="6"/>
  <c r="AB30" i="6"/>
  <c r="Z30" i="6"/>
  <c r="X30" i="6"/>
  <c r="V30" i="6"/>
  <c r="BD34" i="6"/>
  <c r="DC199" i="7"/>
  <c r="DC178" i="7"/>
  <c r="DC141" i="7"/>
  <c r="DC102" i="7"/>
  <c r="DC75" i="7"/>
  <c r="DC50" i="7"/>
  <c r="CK37" i="7"/>
  <c r="CW35" i="7"/>
  <c r="CS35" i="7"/>
  <c r="CW34" i="7"/>
  <c r="CS34" i="7"/>
  <c r="CW33" i="7"/>
  <c r="CS33" i="7"/>
  <c r="CW32" i="7"/>
  <c r="CS32" i="7"/>
  <c r="DC31" i="7"/>
  <c r="CW31" i="7"/>
  <c r="CS31" i="7"/>
  <c r="Q31" i="7"/>
  <c r="CW30" i="7"/>
  <c r="CS30" i="7"/>
  <c r="CW29" i="7"/>
  <c r="CS29" i="7"/>
  <c r="Q29" i="7"/>
  <c r="CW28" i="7"/>
  <c r="CS28" i="7"/>
  <c r="Q28" i="7"/>
  <c r="CW27" i="7"/>
  <c r="CS27" i="7"/>
  <c r="Q27" i="7"/>
  <c r="CW26" i="7"/>
  <c r="CS26" i="7"/>
  <c r="Q26" i="7"/>
  <c r="CW25" i="7"/>
  <c r="CS25" i="7"/>
  <c r="Q25" i="7"/>
  <c r="CW24" i="7"/>
  <c r="CS24" i="7"/>
  <c r="CP24" i="7"/>
  <c r="Q24" i="7"/>
  <c r="CW23" i="7"/>
  <c r="CS23" i="7"/>
  <c r="CD23" i="7"/>
  <c r="Q23" i="7"/>
  <c r="CW22" i="7"/>
  <c r="CS22" i="7"/>
  <c r="CE22" i="7"/>
  <c r="Q22" i="7"/>
  <c r="CW21" i="7"/>
  <c r="CS21" i="7"/>
  <c r="Q21" i="7"/>
  <c r="CW20" i="7"/>
  <c r="CS20" i="7"/>
  <c r="Q20" i="7"/>
  <c r="DC19" i="7"/>
  <c r="CW19" i="7"/>
  <c r="CS19" i="7"/>
  <c r="Q19" i="7"/>
  <c r="CW18" i="7"/>
  <c r="CS18" i="7"/>
  <c r="Q18" i="7"/>
  <c r="CW17" i="7"/>
  <c r="CS17" i="7"/>
  <c r="Q17" i="7"/>
  <c r="CW16" i="7"/>
  <c r="CS16" i="7"/>
  <c r="Q16" i="7"/>
  <c r="CW15" i="7"/>
  <c r="CS15" i="7"/>
  <c r="Q15" i="7"/>
  <c r="CW14" i="7"/>
  <c r="CS14" i="7"/>
  <c r="Q14" i="7"/>
  <c r="CW13" i="7"/>
  <c r="CS13" i="7"/>
  <c r="S13" i="7"/>
  <c r="CW12" i="7"/>
  <c r="CS12" i="7"/>
  <c r="Q12" i="7"/>
  <c r="CW11" i="7"/>
  <c r="CS11" i="7"/>
  <c r="Q11" i="7"/>
  <c r="CW10" i="7"/>
  <c r="CS10" i="7"/>
  <c r="CW9" i="7"/>
  <c r="CS9" i="7"/>
  <c r="CW8" i="7"/>
  <c r="CS8" i="7"/>
  <c r="CW7" i="7"/>
  <c r="CS7" i="7"/>
  <c r="Q7" i="7"/>
  <c r="DC6" i="7"/>
  <c r="CW6" i="7"/>
  <c r="CS6" i="7"/>
  <c r="CK6" i="7"/>
  <c r="CK7" i="7" s="1"/>
  <c r="CD6" i="7"/>
  <c r="CW5" i="7"/>
  <c r="CS5" i="7"/>
  <c r="V4" i="7"/>
  <c r="T4" i="7"/>
  <c r="O4" i="7"/>
  <c r="DF6" i="7" s="1"/>
  <c r="DF7" i="7" s="1"/>
  <c r="DG3" i="7"/>
  <c r="DD3" i="7"/>
  <c r="DD193" i="7" s="1"/>
  <c r="DC3" i="7"/>
  <c r="DC195" i="7" s="1"/>
  <c r="CX3" i="7"/>
  <c r="CP3" i="7"/>
  <c r="CP32" i="7" s="1"/>
  <c r="CL3" i="7"/>
  <c r="CH3" i="7"/>
  <c r="CH24" i="7" s="1"/>
  <c r="CD3" i="7"/>
  <c r="CE27" i="7" s="1"/>
  <c r="V3" i="7"/>
  <c r="U3" i="7"/>
  <c r="U4" i="7" s="1"/>
  <c r="T3" i="7"/>
  <c r="CX2" i="7"/>
  <c r="CS2" i="7"/>
  <c r="CT3" i="7" s="1"/>
  <c r="X2" i="7"/>
  <c r="J2" i="7"/>
  <c r="BC33" i="6"/>
  <c r="BD31" i="6"/>
  <c r="BD30" i="6"/>
  <c r="BE29" i="6"/>
  <c r="BE28" i="6"/>
  <c r="AZ28" i="6"/>
  <c r="CC28" i="6" s="1"/>
  <c r="BC28" i="6" s="1"/>
  <c r="AX28" i="6"/>
  <c r="AV28" i="6"/>
  <c r="AT28" i="6"/>
  <c r="AR28" i="6"/>
  <c r="AP28" i="6"/>
  <c r="AN28" i="6"/>
  <c r="AL28" i="6"/>
  <c r="AJ28" i="6"/>
  <c r="AH28" i="6"/>
  <c r="AF28" i="6"/>
  <c r="AD28" i="6"/>
  <c r="AB28" i="6"/>
  <c r="Z28" i="6"/>
  <c r="X28" i="6"/>
  <c r="V28" i="6"/>
  <c r="BD27" i="6"/>
  <c r="BD26" i="6"/>
  <c r="AZ26" i="6"/>
  <c r="CC26" i="6" s="1"/>
  <c r="BC26" i="6" s="1"/>
  <c r="AX26" i="6"/>
  <c r="AV26" i="6"/>
  <c r="AT26" i="6"/>
  <c r="AR26" i="6"/>
  <c r="AP26" i="6"/>
  <c r="AN26" i="6"/>
  <c r="AL26" i="6"/>
  <c r="AJ26" i="6"/>
  <c r="AH26" i="6"/>
  <c r="AF26" i="6"/>
  <c r="AD26" i="6"/>
  <c r="AB26" i="6"/>
  <c r="Z26" i="6"/>
  <c r="X26" i="6"/>
  <c r="V26" i="6"/>
  <c r="BI25" i="6"/>
  <c r="BH25" i="6"/>
  <c r="BI24" i="6"/>
  <c r="BH24" i="6"/>
  <c r="AZ24" i="6"/>
  <c r="CC24" i="6" s="1"/>
  <c r="BC24" i="6" s="1"/>
  <c r="AX24" i="6"/>
  <c r="AV24" i="6"/>
  <c r="AT24" i="6"/>
  <c r="AR24" i="6"/>
  <c r="AP24" i="6"/>
  <c r="AN24" i="6"/>
  <c r="AL24" i="6"/>
  <c r="AJ24" i="6"/>
  <c r="AH24" i="6"/>
  <c r="AF24" i="6"/>
  <c r="AD24" i="6"/>
  <c r="AB24" i="6"/>
  <c r="Z24" i="6"/>
  <c r="X24" i="6"/>
  <c r="V24" i="6"/>
  <c r="BF23" i="6"/>
  <c r="BE22" i="6"/>
  <c r="AZ22" i="6"/>
  <c r="CC22" i="6" s="1"/>
  <c r="BC22" i="6" s="1"/>
  <c r="AX22" i="6"/>
  <c r="AV22" i="6"/>
  <c r="AT22" i="6"/>
  <c r="AR22" i="6"/>
  <c r="AP22" i="6"/>
  <c r="AN22" i="6"/>
  <c r="AL22" i="6"/>
  <c r="AJ22" i="6"/>
  <c r="AH22" i="6"/>
  <c r="AF22" i="6"/>
  <c r="AD22" i="6"/>
  <c r="AB22" i="6"/>
  <c r="Z22" i="6"/>
  <c r="X22" i="6"/>
  <c r="V22" i="6"/>
  <c r="BD21" i="6"/>
  <c r="BD20" i="6"/>
  <c r="AZ20" i="6"/>
  <c r="CC20" i="6" s="1"/>
  <c r="BC20" i="6" s="1"/>
  <c r="AX20" i="6"/>
  <c r="AV20" i="6"/>
  <c r="AT20" i="6"/>
  <c r="AR20" i="6"/>
  <c r="AP20" i="6"/>
  <c r="AN20" i="6"/>
  <c r="AL20" i="6"/>
  <c r="AJ20" i="6"/>
  <c r="AH20" i="6"/>
  <c r="AF20" i="6"/>
  <c r="AD20" i="6"/>
  <c r="AB20" i="6"/>
  <c r="Z20" i="6"/>
  <c r="X20" i="6"/>
  <c r="V20" i="6"/>
  <c r="BF19" i="6"/>
  <c r="BE18" i="6"/>
  <c r="AZ18" i="6"/>
  <c r="CC18" i="6" s="1"/>
  <c r="BC18" i="6" s="1"/>
  <c r="AX18" i="6"/>
  <c r="AV18" i="6"/>
  <c r="AT18" i="6"/>
  <c r="AR18" i="6"/>
  <c r="AP18" i="6"/>
  <c r="AN18" i="6"/>
  <c r="AL18" i="6"/>
  <c r="AJ18" i="6"/>
  <c r="AH18" i="6"/>
  <c r="AF18" i="6"/>
  <c r="AD18" i="6"/>
  <c r="AB18" i="6"/>
  <c r="Z18" i="6"/>
  <c r="X18" i="6"/>
  <c r="V18" i="6"/>
  <c r="BD17" i="6"/>
  <c r="BD16" i="6"/>
  <c r="AZ16" i="6"/>
  <c r="CC16" i="6" s="1"/>
  <c r="BC16" i="6" s="1"/>
  <c r="AX16" i="6"/>
  <c r="AV16" i="6"/>
  <c r="AT16" i="6"/>
  <c r="AR16" i="6"/>
  <c r="AP16" i="6"/>
  <c r="AN16" i="6"/>
  <c r="AL16" i="6"/>
  <c r="AJ16" i="6"/>
  <c r="AH16" i="6"/>
  <c r="AF16" i="6"/>
  <c r="AD16" i="6"/>
  <c r="AB16" i="6"/>
  <c r="Z16" i="6"/>
  <c r="X16" i="6"/>
  <c r="V16" i="6"/>
  <c r="BE15" i="6"/>
  <c r="BD14" i="6"/>
  <c r="AZ14" i="6"/>
  <c r="CC14" i="6" s="1"/>
  <c r="BC14" i="6" s="1"/>
  <c r="AX14" i="6"/>
  <c r="AV14" i="6"/>
  <c r="AT14" i="6"/>
  <c r="AR14" i="6"/>
  <c r="AP14" i="6"/>
  <c r="AN14" i="6"/>
  <c r="AL14" i="6"/>
  <c r="AJ14" i="6"/>
  <c r="AH14" i="6"/>
  <c r="AF14" i="6"/>
  <c r="AD14" i="6"/>
  <c r="AB14" i="6"/>
  <c r="Z14" i="6"/>
  <c r="X14" i="6"/>
  <c r="V14" i="6"/>
  <c r="AZ12" i="6"/>
  <c r="CC12" i="6" s="1"/>
  <c r="BC12" i="6" s="1"/>
  <c r="AX12" i="6"/>
  <c r="AV12" i="6"/>
  <c r="AT12" i="6"/>
  <c r="AR12" i="6"/>
  <c r="AP12" i="6"/>
  <c r="AN12" i="6"/>
  <c r="AL12" i="6"/>
  <c r="AJ12" i="6"/>
  <c r="AH12" i="6"/>
  <c r="AF12" i="6"/>
  <c r="AD12" i="6"/>
  <c r="AB12" i="6"/>
  <c r="Z12" i="6"/>
  <c r="X12" i="6"/>
  <c r="V12" i="6"/>
  <c r="BD10" i="6"/>
  <c r="AZ10" i="6"/>
  <c r="CC10" i="6" s="1"/>
  <c r="BC10" i="6" s="1"/>
  <c r="AX10" i="6"/>
  <c r="AV10" i="6"/>
  <c r="AT10" i="6"/>
  <c r="AR10" i="6"/>
  <c r="AP10" i="6"/>
  <c r="AN10" i="6"/>
  <c r="AL10" i="6"/>
  <c r="AJ10" i="6"/>
  <c r="AH10" i="6"/>
  <c r="AF10" i="6"/>
  <c r="AD10" i="6"/>
  <c r="AB10" i="6"/>
  <c r="Z10" i="6"/>
  <c r="X10" i="6"/>
  <c r="V10" i="6"/>
  <c r="BD9" i="6"/>
  <c r="BD8" i="6"/>
  <c r="AZ8" i="6"/>
  <c r="CC8" i="6" s="1"/>
  <c r="BC8" i="6" s="1"/>
  <c r="AX8" i="6"/>
  <c r="AV8" i="6"/>
  <c r="AT8" i="6"/>
  <c r="AR8" i="6"/>
  <c r="AP8" i="6"/>
  <c r="AN8" i="6"/>
  <c r="AL8" i="6"/>
  <c r="AJ8" i="6"/>
  <c r="AH8" i="6"/>
  <c r="AF8" i="6"/>
  <c r="AD8" i="6"/>
  <c r="AB8" i="6"/>
  <c r="Z8" i="6"/>
  <c r="X8" i="6"/>
  <c r="V8" i="6"/>
  <c r="BD7" i="6"/>
  <c r="BD6" i="6"/>
  <c r="AZ6" i="6"/>
  <c r="CC6" i="6" s="1"/>
  <c r="BC6" i="6" s="1"/>
  <c r="AX6" i="6"/>
  <c r="AV6" i="6"/>
  <c r="AT6" i="6"/>
  <c r="AR6" i="6"/>
  <c r="AP6" i="6"/>
  <c r="AN6" i="6"/>
  <c r="AL6" i="6"/>
  <c r="AJ6" i="6"/>
  <c r="AH6" i="6"/>
  <c r="AF6" i="6"/>
  <c r="AD6" i="6"/>
  <c r="AB6" i="6"/>
  <c r="Z6" i="6"/>
  <c r="X6" i="6"/>
  <c r="V6" i="6"/>
  <c r="BD5" i="6"/>
  <c r="BD4" i="6"/>
  <c r="AZ4" i="6"/>
  <c r="CC4" i="6" s="1"/>
  <c r="BC4" i="6" s="1"/>
  <c r="AX4" i="6"/>
  <c r="AV4" i="6"/>
  <c r="AT4" i="6"/>
  <c r="AR4" i="6"/>
  <c r="AP4" i="6"/>
  <c r="AN4" i="6"/>
  <c r="AL4" i="6"/>
  <c r="AJ4" i="6"/>
  <c r="AH4" i="6"/>
  <c r="AF4" i="6"/>
  <c r="AD4" i="6"/>
  <c r="AB4" i="6"/>
  <c r="Z4" i="6"/>
  <c r="X4" i="6"/>
  <c r="V4" i="6"/>
  <c r="BD3" i="6"/>
  <c r="BC3" i="6"/>
  <c r="BB2" i="6"/>
  <c r="AX2" i="6"/>
  <c r="AV2" i="6"/>
  <c r="AT2" i="6"/>
  <c r="AR2" i="6"/>
  <c r="AP2" i="6"/>
  <c r="AN2" i="6"/>
  <c r="AL2" i="6"/>
  <c r="AJ2" i="6"/>
  <c r="AH2" i="6"/>
  <c r="AF2" i="6"/>
  <c r="AD2" i="6"/>
  <c r="AB2" i="6"/>
  <c r="Z2" i="6"/>
  <c r="X2" i="6"/>
  <c r="V2" i="6"/>
  <c r="BB1" i="6"/>
  <c r="BH22" i="2"/>
  <c r="CH7" i="7" l="1"/>
  <c r="CI3" i="7"/>
  <c r="CI11" i="7" s="1"/>
  <c r="CP6" i="7"/>
  <c r="DC10" i="7"/>
  <c r="CD14" i="7"/>
  <c r="CH21" i="7"/>
  <c r="CH22" i="7"/>
  <c r="CH23" i="7"/>
  <c r="CH27" i="7"/>
  <c r="DC28" i="7"/>
  <c r="DD30" i="7"/>
  <c r="CH32" i="7"/>
  <c r="CE34" i="7"/>
  <c r="DC57" i="7"/>
  <c r="DC76" i="7"/>
  <c r="DC107" i="7"/>
  <c r="DC124" i="7"/>
  <c r="DC156" i="7"/>
  <c r="DC183" i="7"/>
  <c r="CH5" i="7"/>
  <c r="CH16" i="7"/>
  <c r="DC8" i="7"/>
  <c r="DC9" i="7"/>
  <c r="CD13" i="7"/>
  <c r="CX13" i="7" s="1"/>
  <c r="CH14" i="7"/>
  <c r="CD19" i="7"/>
  <c r="CX19" i="7" s="1"/>
  <c r="CD20" i="7"/>
  <c r="CX20" i="7" s="1"/>
  <c r="CH26" i="7"/>
  <c r="DD37" i="7"/>
  <c r="DC59" i="7"/>
  <c r="DC81" i="7"/>
  <c r="DD108" i="7"/>
  <c r="DC130" i="7"/>
  <c r="DD156" i="7"/>
  <c r="DC184" i="7"/>
  <c r="DC5" i="7"/>
  <c r="DC7" i="7"/>
  <c r="DD8" i="7"/>
  <c r="DD9" i="7"/>
  <c r="CD11" i="7"/>
  <c r="CX11" i="7" s="1"/>
  <c r="CE12" i="7"/>
  <c r="DC15" i="7"/>
  <c r="DC16" i="7"/>
  <c r="CE19" i="7"/>
  <c r="CH20" i="7"/>
  <c r="CH31" i="7"/>
  <c r="DC44" i="7"/>
  <c r="DC63" i="7"/>
  <c r="DC87" i="7"/>
  <c r="DC113" i="7"/>
  <c r="DC134" i="7"/>
  <c r="DC167" i="7"/>
  <c r="DC188" i="7"/>
  <c r="CH17" i="7"/>
  <c r="CH10" i="7"/>
  <c r="CH11" i="7"/>
  <c r="CH12" i="7"/>
  <c r="CH18" i="7"/>
  <c r="DC21" i="7"/>
  <c r="DC22" i="7"/>
  <c r="CE25" i="7"/>
  <c r="CH33" i="7"/>
  <c r="CD35" i="7"/>
  <c r="CX35" i="7" s="1"/>
  <c r="DC46" i="7"/>
  <c r="DD63" i="7"/>
  <c r="DC91" i="7"/>
  <c r="DC118" i="7"/>
  <c r="DC135" i="7"/>
  <c r="DC172" i="7"/>
  <c r="DC189" i="7"/>
  <c r="CH15" i="7"/>
  <c r="DD123" i="7"/>
  <c r="CH6" i="7"/>
  <c r="CH8" i="7"/>
  <c r="CH9" i="7"/>
  <c r="CP11" i="7"/>
  <c r="DC13" i="7"/>
  <c r="CE16" i="7"/>
  <c r="CD17" i="7"/>
  <c r="DD26" i="7"/>
  <c r="DC48" i="7"/>
  <c r="DC70" i="7"/>
  <c r="DD91" i="7"/>
  <c r="DC119" i="7"/>
  <c r="DD139" i="7"/>
  <c r="DC173" i="7"/>
  <c r="DG7" i="7"/>
  <c r="DH3" i="7"/>
  <c r="DH5" i="7" s="1"/>
  <c r="DG5" i="7"/>
  <c r="DG8" i="7"/>
  <c r="DG6" i="7"/>
  <c r="CT13" i="7"/>
  <c r="CT19" i="7"/>
  <c r="CK38" i="7"/>
  <c r="CK39" i="7"/>
  <c r="CK8" i="7"/>
  <c r="CX23" i="7"/>
  <c r="CX17" i="7"/>
  <c r="CX14" i="7"/>
  <c r="CM3" i="7"/>
  <c r="DC61" i="7"/>
  <c r="DC55" i="7"/>
  <c r="DC49" i="7"/>
  <c r="DC43" i="7"/>
  <c r="DC37" i="7"/>
  <c r="DC33" i="7"/>
  <c r="DC205" i="7"/>
  <c r="DC198" i="7"/>
  <c r="DC194" i="7"/>
  <c r="DC187" i="7"/>
  <c r="DC180" i="7"/>
  <c r="DC176" i="7"/>
  <c r="DC169" i="7"/>
  <c r="DC162" i="7"/>
  <c r="DC158" i="7"/>
  <c r="DC151" i="7"/>
  <c r="DC144" i="7"/>
  <c r="DC140" i="7"/>
  <c r="DC133" i="7"/>
  <c r="DC126" i="7"/>
  <c r="DC122" i="7"/>
  <c r="DC115" i="7"/>
  <c r="DC108" i="7"/>
  <c r="DC104" i="7"/>
  <c r="DC97" i="7"/>
  <c r="DC90" i="7"/>
  <c r="DC86" i="7"/>
  <c r="DC79" i="7"/>
  <c r="DC72" i="7"/>
  <c r="DC68" i="7"/>
  <c r="DC64" i="7"/>
  <c r="DC54" i="7"/>
  <c r="DC51" i="7"/>
  <c r="DC41" i="7"/>
  <c r="DC38" i="7"/>
  <c r="DC204" i="7"/>
  <c r="DC200" i="7"/>
  <c r="DC193" i="7"/>
  <c r="DC186" i="7"/>
  <c r="DC182" i="7"/>
  <c r="DC175" i="7"/>
  <c r="DC168" i="7"/>
  <c r="DC164" i="7"/>
  <c r="DC157" i="7"/>
  <c r="DC150" i="7"/>
  <c r="DC146" i="7"/>
  <c r="DC139" i="7"/>
  <c r="DC132" i="7"/>
  <c r="DC128" i="7"/>
  <c r="DC121" i="7"/>
  <c r="DC114" i="7"/>
  <c r="DC110" i="7"/>
  <c r="DC103" i="7"/>
  <c r="DC96" i="7"/>
  <c r="DC92" i="7"/>
  <c r="DC85" i="7"/>
  <c r="DC78" i="7"/>
  <c r="DC74" i="7"/>
  <c r="DC67" i="7"/>
  <c r="DC65" i="7"/>
  <c r="DC62" i="7"/>
  <c r="DC52" i="7"/>
  <c r="DC42" i="7"/>
  <c r="DC39" i="7"/>
  <c r="DC35" i="7"/>
  <c r="DC30" i="7"/>
  <c r="DC26" i="7"/>
  <c r="DC203" i="7"/>
  <c r="DC177" i="7"/>
  <c r="DC171" i="7"/>
  <c r="DC166" i="7"/>
  <c r="DC160" i="7"/>
  <c r="DC155" i="7"/>
  <c r="DC149" i="7"/>
  <c r="DC123" i="7"/>
  <c r="DC117" i="7"/>
  <c r="DC112" i="7"/>
  <c r="DC106" i="7"/>
  <c r="DC101" i="7"/>
  <c r="DC95" i="7"/>
  <c r="DC69" i="7"/>
  <c r="DC56" i="7"/>
  <c r="DC34" i="7"/>
  <c r="DC20" i="7"/>
  <c r="DC14" i="7"/>
  <c r="DC197" i="7"/>
  <c r="DC192" i="7"/>
  <c r="DC181" i="7"/>
  <c r="DC170" i="7"/>
  <c r="DC165" i="7"/>
  <c r="DC154" i="7"/>
  <c r="DC143" i="7"/>
  <c r="DC138" i="7"/>
  <c r="DC127" i="7"/>
  <c r="DC116" i="7"/>
  <c r="DC111" i="7"/>
  <c r="DC100" i="7"/>
  <c r="DC89" i="7"/>
  <c r="DC84" i="7"/>
  <c r="DC73" i="7"/>
  <c r="DC58" i="7"/>
  <c r="DC45" i="7"/>
  <c r="DC202" i="7"/>
  <c r="DC196" i="7"/>
  <c r="DC191" i="7"/>
  <c r="DC185" i="7"/>
  <c r="DC159" i="7"/>
  <c r="DC153" i="7"/>
  <c r="DC148" i="7"/>
  <c r="DC142" i="7"/>
  <c r="DC137" i="7"/>
  <c r="DC131" i="7"/>
  <c r="DC105" i="7"/>
  <c r="DC99" i="7"/>
  <c r="DC94" i="7"/>
  <c r="DC88" i="7"/>
  <c r="DC83" i="7"/>
  <c r="DC77" i="7"/>
  <c r="DC60" i="7"/>
  <c r="DC47" i="7"/>
  <c r="DC36" i="7"/>
  <c r="DC32" i="7"/>
  <c r="DC25" i="7"/>
  <c r="DC24" i="7"/>
  <c r="DC18" i="7"/>
  <c r="DC12" i="7"/>
  <c r="DC201" i="7"/>
  <c r="DC190" i="7"/>
  <c r="DC179" i="7"/>
  <c r="DC174" i="7"/>
  <c r="DC163" i="7"/>
  <c r="DC152" i="7"/>
  <c r="DC147" i="7"/>
  <c r="DC136" i="7"/>
  <c r="DC125" i="7"/>
  <c r="DC120" i="7"/>
  <c r="DC109" i="7"/>
  <c r="DC98" i="7"/>
  <c r="DC93" i="7"/>
  <c r="DC82" i="7"/>
  <c r="DC71" i="7"/>
  <c r="DC66" i="7"/>
  <c r="DC53" i="7"/>
  <c r="DC40" i="7"/>
  <c r="DC29" i="7"/>
  <c r="DC23" i="7"/>
  <c r="DC17" i="7"/>
  <c r="DC11" i="7"/>
  <c r="CE6" i="7"/>
  <c r="CD7" i="7"/>
  <c r="CX7" i="7" s="1"/>
  <c r="CD8" i="7"/>
  <c r="CX8" i="7" s="1"/>
  <c r="CP8" i="7"/>
  <c r="DH8" i="7"/>
  <c r="CE11" i="7"/>
  <c r="CE13" i="7"/>
  <c r="CP18" i="7"/>
  <c r="CI20" i="7"/>
  <c r="CI22" i="7"/>
  <c r="DC27" i="7"/>
  <c r="CD29" i="7"/>
  <c r="CX29" i="7" s="1"/>
  <c r="CE31" i="7"/>
  <c r="CE35" i="7"/>
  <c r="DD39" i="7"/>
  <c r="DD52" i="7"/>
  <c r="DD65" i="7"/>
  <c r="DC80" i="7"/>
  <c r="DD96" i="7"/>
  <c r="DD112" i="7"/>
  <c r="DC129" i="7"/>
  <c r="DC145" i="7"/>
  <c r="DC161" i="7"/>
  <c r="DD177" i="7"/>
  <c r="CI5" i="7"/>
  <c r="CI9" i="7"/>
  <c r="CY3" i="7"/>
  <c r="CP30" i="7"/>
  <c r="CP33" i="7"/>
  <c r="CP29" i="7"/>
  <c r="CP26" i="7"/>
  <c r="CP23" i="7"/>
  <c r="CP17" i="7"/>
  <c r="CP34" i="7"/>
  <c r="CP28" i="7"/>
  <c r="CP27" i="7"/>
  <c r="CP21" i="7"/>
  <c r="CP15" i="7"/>
  <c r="CP20" i="7"/>
  <c r="CP14" i="7"/>
  <c r="CP7" i="7"/>
  <c r="CP5" i="7"/>
  <c r="DD203" i="7"/>
  <c r="DD200" i="7"/>
  <c r="DD197" i="7"/>
  <c r="DD194" i="7"/>
  <c r="DD191" i="7"/>
  <c r="DD188" i="7"/>
  <c r="DD185" i="7"/>
  <c r="DD182" i="7"/>
  <c r="DD179" i="7"/>
  <c r="DD176" i="7"/>
  <c r="DD173" i="7"/>
  <c r="DD170" i="7"/>
  <c r="DD167" i="7"/>
  <c r="DD164" i="7"/>
  <c r="DD161" i="7"/>
  <c r="DD158" i="7"/>
  <c r="DD155" i="7"/>
  <c r="DD152" i="7"/>
  <c r="DD149" i="7"/>
  <c r="DD146" i="7"/>
  <c r="DD143" i="7"/>
  <c r="DD140" i="7"/>
  <c r="DD137" i="7"/>
  <c r="DD134" i="7"/>
  <c r="DD131" i="7"/>
  <c r="DD128" i="7"/>
  <c r="DD125" i="7"/>
  <c r="DD122" i="7"/>
  <c r="DD119" i="7"/>
  <c r="DD116" i="7"/>
  <c r="DD113" i="7"/>
  <c r="DD110" i="7"/>
  <c r="DD107" i="7"/>
  <c r="DD104" i="7"/>
  <c r="DD101" i="7"/>
  <c r="DD98" i="7"/>
  <c r="DD95" i="7"/>
  <c r="DD92" i="7"/>
  <c r="DD89" i="7"/>
  <c r="DD86" i="7"/>
  <c r="DD83" i="7"/>
  <c r="DD80" i="7"/>
  <c r="DD77" i="7"/>
  <c r="DD74" i="7"/>
  <c r="DD71" i="7"/>
  <c r="DD68" i="7"/>
  <c r="DD62" i="7"/>
  <c r="DD56" i="7"/>
  <c r="DD50" i="7"/>
  <c r="DD44" i="7"/>
  <c r="DD38" i="7"/>
  <c r="DD32" i="7"/>
  <c r="DD201" i="7"/>
  <c r="DD190" i="7"/>
  <c r="DD183" i="7"/>
  <c r="DD172" i="7"/>
  <c r="DD165" i="7"/>
  <c r="DD154" i="7"/>
  <c r="DD147" i="7"/>
  <c r="DD136" i="7"/>
  <c r="DD129" i="7"/>
  <c r="DD118" i="7"/>
  <c r="DD111" i="7"/>
  <c r="DD100" i="7"/>
  <c r="DD93" i="7"/>
  <c r="DD82" i="7"/>
  <c r="DD75" i="7"/>
  <c r="DD61" i="7"/>
  <c r="DD58" i="7"/>
  <c r="DD48" i="7"/>
  <c r="DD45" i="7"/>
  <c r="DD34" i="7"/>
  <c r="DD33" i="7"/>
  <c r="DD196" i="7"/>
  <c r="DD189" i="7"/>
  <c r="DD178" i="7"/>
  <c r="DD171" i="7"/>
  <c r="DD160" i="7"/>
  <c r="DD153" i="7"/>
  <c r="DD142" i="7"/>
  <c r="DD135" i="7"/>
  <c r="DD124" i="7"/>
  <c r="DD117" i="7"/>
  <c r="DD106" i="7"/>
  <c r="DD99" i="7"/>
  <c r="DD88" i="7"/>
  <c r="DD81" i="7"/>
  <c r="DD70" i="7"/>
  <c r="DD59" i="7"/>
  <c r="DD49" i="7"/>
  <c r="DD46" i="7"/>
  <c r="DD36" i="7"/>
  <c r="DD31" i="7"/>
  <c r="DD25" i="7"/>
  <c r="DD205" i="7"/>
  <c r="DD204" i="7"/>
  <c r="DD198" i="7"/>
  <c r="DD192" i="7"/>
  <c r="DD187" i="7"/>
  <c r="DD181" i="7"/>
  <c r="DD144" i="7"/>
  <c r="DD138" i="7"/>
  <c r="DD133" i="7"/>
  <c r="DD127" i="7"/>
  <c r="DD90" i="7"/>
  <c r="DD84" i="7"/>
  <c r="DD79" i="7"/>
  <c r="DD73" i="7"/>
  <c r="DD54" i="7"/>
  <c r="DD43" i="7"/>
  <c r="DD41" i="7"/>
  <c r="DD28" i="7"/>
  <c r="DD19" i="7"/>
  <c r="DD13" i="7"/>
  <c r="DD202" i="7"/>
  <c r="DD186" i="7"/>
  <c r="DD175" i="7"/>
  <c r="DD159" i="7"/>
  <c r="DD148" i="7"/>
  <c r="DD132" i="7"/>
  <c r="DD121" i="7"/>
  <c r="DD105" i="7"/>
  <c r="DD94" i="7"/>
  <c r="DD78" i="7"/>
  <c r="DD67" i="7"/>
  <c r="DD60" i="7"/>
  <c r="DD47" i="7"/>
  <c r="DD180" i="7"/>
  <c r="DD174" i="7"/>
  <c r="DD169" i="7"/>
  <c r="DD163" i="7"/>
  <c r="DD126" i="7"/>
  <c r="DD120" i="7"/>
  <c r="DD115" i="7"/>
  <c r="DD109" i="7"/>
  <c r="DD72" i="7"/>
  <c r="DD66" i="7"/>
  <c r="DD64" i="7"/>
  <c r="DD53" i="7"/>
  <c r="DD51" i="7"/>
  <c r="DD40" i="7"/>
  <c r="DD29" i="7"/>
  <c r="DD23" i="7"/>
  <c r="DD17" i="7"/>
  <c r="DD195" i="7"/>
  <c r="DD184" i="7"/>
  <c r="DD168" i="7"/>
  <c r="DD157" i="7"/>
  <c r="DD141" i="7"/>
  <c r="DD130" i="7"/>
  <c r="DD114" i="7"/>
  <c r="DD103" i="7"/>
  <c r="DD87" i="7"/>
  <c r="DD76" i="7"/>
  <c r="DD57" i="7"/>
  <c r="DD55" i="7"/>
  <c r="DD42" i="7"/>
  <c r="DD22" i="7"/>
  <c r="DD16" i="7"/>
  <c r="DD10" i="7"/>
  <c r="DD6" i="7"/>
  <c r="CE8" i="7"/>
  <c r="CP9" i="7"/>
  <c r="CD10" i="7"/>
  <c r="CX10" i="7" s="1"/>
  <c r="CP10" i="7"/>
  <c r="DD11" i="7"/>
  <c r="CP12" i="7"/>
  <c r="CI14" i="7"/>
  <c r="CI16" i="7"/>
  <c r="CI17" i="7"/>
  <c r="DD20" i="7"/>
  <c r="DD24" i="7"/>
  <c r="CP25" i="7"/>
  <c r="DD27" i="7"/>
  <c r="CP35" i="7"/>
  <c r="DD35" i="7"/>
  <c r="DD97" i="7"/>
  <c r="DD145" i="7"/>
  <c r="DD162" i="7"/>
  <c r="CC35" i="6"/>
  <c r="BC34" i="6" s="1"/>
  <c r="CD31" i="7"/>
  <c r="CX31" i="7" s="1"/>
  <c r="CE30" i="7"/>
  <c r="CD36" i="7"/>
  <c r="CD33" i="7"/>
  <c r="CX33" i="7" s="1"/>
  <c r="CE29" i="7"/>
  <c r="CD34" i="7"/>
  <c r="CX34" i="7" s="1"/>
  <c r="CE33" i="7"/>
  <c r="CD26" i="7"/>
  <c r="CX26" i="7" s="1"/>
  <c r="CD24" i="7"/>
  <c r="CX24" i="7" s="1"/>
  <c r="CE23" i="7"/>
  <c r="CD18" i="7"/>
  <c r="CX18" i="7" s="1"/>
  <c r="CE17" i="7"/>
  <c r="CE32" i="7"/>
  <c r="CD28" i="7"/>
  <c r="CX28" i="7" s="1"/>
  <c r="CD27" i="7"/>
  <c r="CX27" i="7" s="1"/>
  <c r="CD22" i="7"/>
  <c r="CX22" i="7" s="1"/>
  <c r="CE21" i="7"/>
  <c r="CD16" i="7"/>
  <c r="CX16" i="7" s="1"/>
  <c r="CE15" i="7"/>
  <c r="CD32" i="7"/>
  <c r="CX32" i="7" s="1"/>
  <c r="CD21" i="7"/>
  <c r="CX21" i="7" s="1"/>
  <c r="CE20" i="7"/>
  <c r="CD15" i="7"/>
  <c r="CX15" i="7" s="1"/>
  <c r="CE14" i="7"/>
  <c r="CD9" i="7"/>
  <c r="CX9" i="7" s="1"/>
  <c r="CE7" i="7"/>
  <c r="CD5" i="7"/>
  <c r="CL37" i="7" s="1"/>
  <c r="CQ3" i="7"/>
  <c r="CE5" i="7"/>
  <c r="CI6" i="7"/>
  <c r="CT6" i="7"/>
  <c r="DD7" i="7"/>
  <c r="CE9" i="7"/>
  <c r="CE10" i="7"/>
  <c r="DD14" i="7"/>
  <c r="DD18" i="7"/>
  <c r="CP19" i="7"/>
  <c r="DD21" i="7"/>
  <c r="CP22" i="7"/>
  <c r="CE24" i="7"/>
  <c r="CP31" i="7"/>
  <c r="CE36" i="7"/>
  <c r="DD69" i="7"/>
  <c r="DD85" i="7"/>
  <c r="DD150" i="7"/>
  <c r="DD166" i="7"/>
  <c r="CI36" i="7"/>
  <c r="CI35" i="7"/>
  <c r="CI32" i="7"/>
  <c r="CI30" i="7"/>
  <c r="CI28" i="7"/>
  <c r="CI21" i="7"/>
  <c r="CI25" i="7"/>
  <c r="CI19" i="7"/>
  <c r="CI13" i="7"/>
  <c r="CI31" i="7"/>
  <c r="CI18" i="7"/>
  <c r="CI12" i="7"/>
  <c r="CI8" i="7"/>
  <c r="CX6" i="7"/>
  <c r="CT35" i="7"/>
  <c r="CT20" i="7"/>
  <c r="CT14" i="7"/>
  <c r="CT23" i="7"/>
  <c r="CT17" i="7"/>
  <c r="CT11" i="7"/>
  <c r="CU3" i="7"/>
  <c r="DD5" i="7"/>
  <c r="CD12" i="7"/>
  <c r="CT12" i="7" s="1"/>
  <c r="DD12" i="7"/>
  <c r="CP13" i="7"/>
  <c r="DD15" i="7"/>
  <c r="CP16" i="7"/>
  <c r="CE18" i="7"/>
  <c r="CD25" i="7"/>
  <c r="CX25" i="7" s="1"/>
  <c r="CE26" i="7"/>
  <c r="CE28" i="7"/>
  <c r="CD30" i="7"/>
  <c r="CX30" i="7" s="1"/>
  <c r="DD102" i="7"/>
  <c r="DD151" i="7"/>
  <c r="DD199" i="7"/>
  <c r="CH34" i="7"/>
  <c r="CH30" i="7"/>
  <c r="CH28" i="7"/>
  <c r="CH13" i="7"/>
  <c r="CH19" i="7"/>
  <c r="CH25" i="7"/>
  <c r="CH29" i="7"/>
  <c r="CH35" i="7"/>
  <c r="CH36" i="7"/>
  <c r="E38" i="2"/>
  <c r="CI24" i="7" l="1"/>
  <c r="CI29" i="7"/>
  <c r="CI27" i="7"/>
  <c r="CI10" i="7"/>
  <c r="CI33" i="7"/>
  <c r="CI26" i="7"/>
  <c r="CI15" i="7"/>
  <c r="CI34" i="7"/>
  <c r="CI7" i="7"/>
  <c r="CI23" i="7"/>
  <c r="DH6" i="7"/>
  <c r="DH7" i="7"/>
  <c r="CT21" i="7"/>
  <c r="CT29" i="7"/>
  <c r="CT7" i="7"/>
  <c r="CT27" i="7"/>
  <c r="CT28" i="7"/>
  <c r="CT25" i="7"/>
  <c r="CT33" i="7"/>
  <c r="CT32" i="7"/>
  <c r="CT26" i="7"/>
  <c r="CT8" i="7"/>
  <c r="CT24" i="7"/>
  <c r="CT22" i="7"/>
  <c r="CT10" i="7"/>
  <c r="CT16" i="7"/>
  <c r="CT9" i="7"/>
  <c r="CT15" i="7"/>
  <c r="CT5" i="7"/>
  <c r="CT18" i="7"/>
  <c r="CT30" i="7"/>
  <c r="CT31" i="7"/>
  <c r="CT34" i="7"/>
  <c r="CL6" i="7"/>
  <c r="CX5" i="7"/>
  <c r="CL39" i="7"/>
  <c r="CX12" i="7"/>
  <c r="CL38" i="7"/>
  <c r="CQ28" i="7"/>
  <c r="CQ35" i="7"/>
  <c r="CQ31" i="7"/>
  <c r="CQ22" i="7"/>
  <c r="CQ16" i="7"/>
  <c r="CQ30" i="7"/>
  <c r="CQ20" i="7"/>
  <c r="CQ14" i="7"/>
  <c r="CQ32" i="7"/>
  <c r="CQ25" i="7"/>
  <c r="CQ19" i="7"/>
  <c r="CQ13" i="7"/>
  <c r="CQ29" i="7"/>
  <c r="CQ17" i="7"/>
  <c r="CQ23" i="7"/>
  <c r="CQ12" i="7"/>
  <c r="CQ10" i="7"/>
  <c r="CQ9" i="7"/>
  <c r="CQ18" i="7"/>
  <c r="CQ15" i="7"/>
  <c r="CQ8" i="7"/>
  <c r="CQ5" i="7"/>
  <c r="CQ34" i="7"/>
  <c r="CQ26" i="7"/>
  <c r="CQ24" i="7"/>
  <c r="CQ21" i="7"/>
  <c r="CQ11" i="7"/>
  <c r="CQ7" i="7"/>
  <c r="CQ6" i="7"/>
  <c r="CQ27" i="7"/>
  <c r="CQ33" i="7"/>
  <c r="CL7" i="7"/>
  <c r="CU32" i="7"/>
  <c r="CU34" i="7"/>
  <c r="CU31" i="7"/>
  <c r="CU25" i="7"/>
  <c r="CU19" i="7"/>
  <c r="CU13" i="7"/>
  <c r="CU23" i="7"/>
  <c r="CU17" i="7"/>
  <c r="CU26" i="7"/>
  <c r="CU22" i="7"/>
  <c r="CU16" i="7"/>
  <c r="CU10" i="7"/>
  <c r="CU6" i="7"/>
  <c r="CU35" i="7"/>
  <c r="CU21" i="7"/>
  <c r="CU18" i="7"/>
  <c r="CU7" i="7"/>
  <c r="CU12" i="7"/>
  <c r="CU8" i="7"/>
  <c r="CU27" i="7"/>
  <c r="CU24" i="7"/>
  <c r="CU11" i="7"/>
  <c r="CU30" i="7"/>
  <c r="CU28" i="7"/>
  <c r="CU14" i="7"/>
  <c r="CU9" i="7"/>
  <c r="CU20" i="7"/>
  <c r="CU15" i="7"/>
  <c r="CU33" i="7"/>
  <c r="CU29" i="7"/>
  <c r="CU5" i="7"/>
  <c r="CL5" i="7"/>
  <c r="CM39" i="7"/>
  <c r="CM37" i="7"/>
  <c r="CM38" i="7"/>
  <c r="CM6" i="7"/>
  <c r="CM7" i="7"/>
  <c r="CM5" i="7"/>
  <c r="CM8" i="7"/>
  <c r="CK40" i="7"/>
  <c r="CL40" i="7" s="1"/>
  <c r="CL8" i="7"/>
  <c r="CK9" i="7"/>
  <c r="CY33" i="7"/>
  <c r="CY28" i="7"/>
  <c r="CY26" i="7"/>
  <c r="CY22" i="7"/>
  <c r="CY16" i="7"/>
  <c r="CY34" i="7"/>
  <c r="CY20" i="7"/>
  <c r="CY14" i="7"/>
  <c r="CY30" i="7"/>
  <c r="CY19" i="7"/>
  <c r="CY13" i="7"/>
  <c r="CY9" i="7"/>
  <c r="CY29" i="7"/>
  <c r="CY12" i="7"/>
  <c r="CY10" i="7"/>
  <c r="CY8" i="7"/>
  <c r="CY7" i="7"/>
  <c r="CY6" i="7"/>
  <c r="CY31" i="7"/>
  <c r="CY25" i="7"/>
  <c r="CY18" i="7"/>
  <c r="CY17" i="7"/>
  <c r="CY15" i="7"/>
  <c r="CY5" i="7"/>
  <c r="CY35" i="7"/>
  <c r="CY32" i="7"/>
  <c r="CY24" i="7"/>
  <c r="CY23" i="7"/>
  <c r="CY21" i="7"/>
  <c r="CY11" i="7"/>
  <c r="CY27" i="7"/>
  <c r="X2" i="1"/>
  <c r="E44" i="2"/>
  <c r="CK41" i="7" l="1"/>
  <c r="CK10" i="7"/>
  <c r="CL9" i="7"/>
  <c r="CM9" i="7"/>
  <c r="CM40" i="7"/>
  <c r="V42" i="2"/>
  <c r="E43" i="2"/>
  <c r="W43" i="2"/>
  <c r="W40" i="2"/>
  <c r="W41" i="2"/>
  <c r="CK11" i="7" l="1"/>
  <c r="CK42" i="7"/>
  <c r="CL10" i="7"/>
  <c r="CM10" i="7"/>
  <c r="CL41" i="7"/>
  <c r="CM41" i="7"/>
  <c r="E45" i="2"/>
  <c r="E39" i="2"/>
  <c r="AN37" i="2"/>
  <c r="E36" i="2"/>
  <c r="CK43" i="7" l="1"/>
  <c r="CK12" i="7"/>
  <c r="CL11" i="7"/>
  <c r="CM11" i="7"/>
  <c r="CL42" i="7"/>
  <c r="CM42" i="7"/>
  <c r="E37" i="2"/>
  <c r="E35" i="2"/>
  <c r="T3" i="1"/>
  <c r="T4" i="1"/>
  <c r="C34" i="1"/>
  <c r="C33" i="1"/>
  <c r="C32" i="1"/>
  <c r="Q29" i="1"/>
  <c r="CK44" i="7" l="1"/>
  <c r="CK13" i="7"/>
  <c r="CL12" i="7"/>
  <c r="CM12" i="7"/>
  <c r="CL43" i="7"/>
  <c r="CM43" i="7"/>
  <c r="BM33" i="2"/>
  <c r="CK14" i="7" l="1"/>
  <c r="CK45" i="7"/>
  <c r="CL13" i="7"/>
  <c r="CM13" i="7"/>
  <c r="CL44" i="7"/>
  <c r="CM44" i="7"/>
  <c r="BN34" i="2"/>
  <c r="BO28" i="2"/>
  <c r="BO29" i="2"/>
  <c r="BR25" i="2"/>
  <c r="BS25" i="2"/>
  <c r="BR24" i="2"/>
  <c r="BS24" i="2"/>
  <c r="BP23" i="2"/>
  <c r="BO22" i="2"/>
  <c r="BP19" i="2"/>
  <c r="BO18" i="2"/>
  <c r="BO15" i="2"/>
  <c r="BN16" i="2"/>
  <c r="BN17" i="2"/>
  <c r="BN20" i="2"/>
  <c r="BN21" i="2"/>
  <c r="BN26" i="2"/>
  <c r="BN27" i="2"/>
  <c r="BN30" i="2"/>
  <c r="BN31" i="2"/>
  <c r="BN14" i="2"/>
  <c r="BN4" i="2"/>
  <c r="BN5" i="2"/>
  <c r="BN6" i="2"/>
  <c r="BN7" i="2"/>
  <c r="BN8" i="2"/>
  <c r="BN9" i="2"/>
  <c r="BN3" i="2"/>
  <c r="BM3" i="2"/>
  <c r="BL2" i="2"/>
  <c r="BL1" i="2"/>
  <c r="BN10" i="2"/>
  <c r="CL45" i="7" l="1"/>
  <c r="CM45" i="7"/>
  <c r="CK46" i="7"/>
  <c r="CK15" i="7"/>
  <c r="CL14" i="7"/>
  <c r="CM14" i="7"/>
  <c r="U10" i="2"/>
  <c r="AE33" i="2"/>
  <c r="AG33" i="2" s="1"/>
  <c r="AI33" i="2" s="1"/>
  <c r="AK33" i="2" s="1"/>
  <c r="AF4" i="2"/>
  <c r="AH4" i="2"/>
  <c r="AJ4" i="2"/>
  <c r="AL4" i="2"/>
  <c r="AN4" i="2"/>
  <c r="AP4" i="2"/>
  <c r="AR4" i="2"/>
  <c r="AT4" i="2"/>
  <c r="AV4" i="2"/>
  <c r="AX4" i="2"/>
  <c r="AZ4" i="2"/>
  <c r="BB4" i="2"/>
  <c r="BD4" i="2"/>
  <c r="BF4" i="2"/>
  <c r="AF6" i="2"/>
  <c r="AH6" i="2"/>
  <c r="AJ6" i="2"/>
  <c r="AL6" i="2"/>
  <c r="AN6" i="2"/>
  <c r="AP6" i="2"/>
  <c r="AR6" i="2"/>
  <c r="AT6" i="2"/>
  <c r="AV6" i="2"/>
  <c r="AX6" i="2"/>
  <c r="AZ6" i="2"/>
  <c r="BB6" i="2"/>
  <c r="BD6" i="2"/>
  <c r="BF6" i="2"/>
  <c r="AF8" i="2"/>
  <c r="AH8" i="2"/>
  <c r="AJ8" i="2"/>
  <c r="AL8" i="2"/>
  <c r="AN8" i="2"/>
  <c r="AP8" i="2"/>
  <c r="AR8" i="2"/>
  <c r="AT8" i="2"/>
  <c r="AV8" i="2"/>
  <c r="AX8" i="2"/>
  <c r="AZ8" i="2"/>
  <c r="BB8" i="2"/>
  <c r="BD8" i="2"/>
  <c r="BF8" i="2"/>
  <c r="AF10" i="2"/>
  <c r="AH10" i="2"/>
  <c r="AJ10" i="2"/>
  <c r="AL10" i="2"/>
  <c r="AN10" i="2"/>
  <c r="AP10" i="2"/>
  <c r="AR10" i="2"/>
  <c r="AT10" i="2"/>
  <c r="AV10" i="2"/>
  <c r="AX10" i="2"/>
  <c r="AZ10" i="2"/>
  <c r="BB10" i="2"/>
  <c r="BD10" i="2"/>
  <c r="BF10" i="2"/>
  <c r="AF12" i="2"/>
  <c r="AH12" i="2"/>
  <c r="AJ12" i="2"/>
  <c r="AL12" i="2"/>
  <c r="AN12" i="2"/>
  <c r="AP12" i="2"/>
  <c r="AR12" i="2"/>
  <c r="AT12" i="2"/>
  <c r="AV12" i="2"/>
  <c r="AX12" i="2"/>
  <c r="AZ12" i="2"/>
  <c r="BB12" i="2"/>
  <c r="BD12" i="2"/>
  <c r="BF12" i="2"/>
  <c r="AF14" i="2"/>
  <c r="AH14" i="2"/>
  <c r="AJ14" i="2"/>
  <c r="AL14" i="2"/>
  <c r="AN14" i="2"/>
  <c r="AP14" i="2"/>
  <c r="AR14" i="2"/>
  <c r="AT14" i="2"/>
  <c r="AV14" i="2"/>
  <c r="AX14" i="2"/>
  <c r="AZ14" i="2"/>
  <c r="BB14" i="2"/>
  <c r="BD14" i="2"/>
  <c r="BF14" i="2"/>
  <c r="AF16" i="2"/>
  <c r="AH16" i="2"/>
  <c r="AJ16" i="2"/>
  <c r="AL16" i="2"/>
  <c r="AN16" i="2"/>
  <c r="AP16" i="2"/>
  <c r="AR16" i="2"/>
  <c r="AT16" i="2"/>
  <c r="AV16" i="2"/>
  <c r="AX16" i="2"/>
  <c r="AZ16" i="2"/>
  <c r="BB16" i="2"/>
  <c r="BD16" i="2"/>
  <c r="BF16" i="2"/>
  <c r="AF18" i="2"/>
  <c r="AH18" i="2"/>
  <c r="AJ18" i="2"/>
  <c r="AL18" i="2"/>
  <c r="AN18" i="2"/>
  <c r="AP18" i="2"/>
  <c r="AR18" i="2"/>
  <c r="AT18" i="2"/>
  <c r="AV18" i="2"/>
  <c r="AX18" i="2"/>
  <c r="AZ18" i="2"/>
  <c r="BB18" i="2"/>
  <c r="BD18" i="2"/>
  <c r="BF18" i="2"/>
  <c r="AF20" i="2"/>
  <c r="AH20" i="2"/>
  <c r="AJ20" i="2"/>
  <c r="AL20" i="2"/>
  <c r="AN20" i="2"/>
  <c r="AP20" i="2"/>
  <c r="AR20" i="2"/>
  <c r="AT20" i="2"/>
  <c r="AV20" i="2"/>
  <c r="AX20" i="2"/>
  <c r="AZ20" i="2"/>
  <c r="BB20" i="2"/>
  <c r="BD20" i="2"/>
  <c r="BF20" i="2"/>
  <c r="AF22" i="2"/>
  <c r="AH22" i="2"/>
  <c r="AJ22" i="2"/>
  <c r="AL22" i="2"/>
  <c r="AN22" i="2"/>
  <c r="AP22" i="2"/>
  <c r="AR22" i="2"/>
  <c r="AT22" i="2"/>
  <c r="AV22" i="2"/>
  <c r="AX22" i="2"/>
  <c r="AZ22" i="2"/>
  <c r="BB22" i="2"/>
  <c r="BD22" i="2"/>
  <c r="BF22" i="2"/>
  <c r="AF24" i="2"/>
  <c r="AH24" i="2"/>
  <c r="AJ24" i="2"/>
  <c r="AL24" i="2"/>
  <c r="AN24" i="2"/>
  <c r="AP24" i="2"/>
  <c r="AR24" i="2"/>
  <c r="AT24" i="2"/>
  <c r="AV24" i="2"/>
  <c r="AX24" i="2"/>
  <c r="AZ24" i="2"/>
  <c r="BB24" i="2"/>
  <c r="BD24" i="2"/>
  <c r="BF24" i="2"/>
  <c r="AF26" i="2"/>
  <c r="AH26" i="2"/>
  <c r="AJ26" i="2"/>
  <c r="AL26" i="2"/>
  <c r="AN26" i="2"/>
  <c r="AP26" i="2"/>
  <c r="AR26" i="2"/>
  <c r="AT26" i="2"/>
  <c r="AV26" i="2"/>
  <c r="AX26" i="2"/>
  <c r="AZ26" i="2"/>
  <c r="BB26" i="2"/>
  <c r="BD26" i="2"/>
  <c r="BF26" i="2"/>
  <c r="AF28" i="2"/>
  <c r="AH28" i="2"/>
  <c r="AJ28" i="2"/>
  <c r="AL28" i="2"/>
  <c r="AN28" i="2"/>
  <c r="AP28" i="2"/>
  <c r="AR28" i="2"/>
  <c r="AT28" i="2"/>
  <c r="AV28" i="2"/>
  <c r="AX28" i="2"/>
  <c r="AZ28" i="2"/>
  <c r="BB28" i="2"/>
  <c r="BD28" i="2"/>
  <c r="BF28" i="2"/>
  <c r="AF30" i="2"/>
  <c r="AH30" i="2"/>
  <c r="AJ30" i="2"/>
  <c r="AL30" i="2"/>
  <c r="AN30" i="2"/>
  <c r="AP30" i="2"/>
  <c r="AR30" i="2"/>
  <c r="AT30" i="2"/>
  <c r="AV30" i="2"/>
  <c r="AX30" i="2"/>
  <c r="AZ30" i="2"/>
  <c r="BB30" i="2"/>
  <c r="BD30" i="2"/>
  <c r="BF30" i="2"/>
  <c r="AF32" i="2"/>
  <c r="AH32" i="2"/>
  <c r="AJ32" i="2"/>
  <c r="AL32" i="2"/>
  <c r="AN32" i="2"/>
  <c r="AP32" i="2"/>
  <c r="AR32" i="2"/>
  <c r="AT32" i="2"/>
  <c r="AV32" i="2"/>
  <c r="AX32" i="2"/>
  <c r="AZ32" i="2"/>
  <c r="BB32" i="2"/>
  <c r="BD32" i="2"/>
  <c r="BF32" i="2"/>
  <c r="BH6" i="2"/>
  <c r="BH8" i="2"/>
  <c r="BH10" i="2"/>
  <c r="BH12" i="2"/>
  <c r="BH14" i="2"/>
  <c r="BH16" i="2"/>
  <c r="BH18" i="2"/>
  <c r="BH20" i="2"/>
  <c r="BH24" i="2"/>
  <c r="BH26" i="2"/>
  <c r="BH28" i="2"/>
  <c r="BH30" i="2"/>
  <c r="BH32" i="2"/>
  <c r="BH4" i="2"/>
  <c r="BJ6" i="2"/>
  <c r="CM6" i="2" s="1"/>
  <c r="BM6" i="2" s="1"/>
  <c r="BJ8" i="2"/>
  <c r="CM8" i="2" s="1"/>
  <c r="BM8" i="2" s="1"/>
  <c r="BJ10" i="2"/>
  <c r="CM10" i="2" s="1"/>
  <c r="BM10" i="2" s="1"/>
  <c r="BJ12" i="2"/>
  <c r="CM12" i="2" s="1"/>
  <c r="BM12" i="2" s="1"/>
  <c r="BJ14" i="2"/>
  <c r="CM14" i="2" s="1"/>
  <c r="BM14" i="2" s="1"/>
  <c r="BJ16" i="2"/>
  <c r="CM16" i="2" s="1"/>
  <c r="BM16" i="2" s="1"/>
  <c r="BJ18" i="2"/>
  <c r="CM18" i="2" s="1"/>
  <c r="BM18" i="2" s="1"/>
  <c r="BJ20" i="2"/>
  <c r="CM20" i="2" s="1"/>
  <c r="BM20" i="2" s="1"/>
  <c r="BJ22" i="2"/>
  <c r="CM22" i="2" s="1"/>
  <c r="BM22" i="2" s="1"/>
  <c r="BJ24" i="2"/>
  <c r="CM24" i="2" s="1"/>
  <c r="BM24" i="2" s="1"/>
  <c r="BJ26" i="2"/>
  <c r="CM26" i="2" s="1"/>
  <c r="BM26" i="2" s="1"/>
  <c r="BJ28" i="2"/>
  <c r="CM28" i="2" s="1"/>
  <c r="BM28" i="2" s="1"/>
  <c r="BJ30" i="2"/>
  <c r="CM30" i="2" s="1"/>
  <c r="BM30" i="2" s="1"/>
  <c r="BJ32" i="2"/>
  <c r="CM32" i="2" s="1"/>
  <c r="BM32" i="2" s="1"/>
  <c r="BJ4" i="2"/>
  <c r="CM4" i="2" s="1"/>
  <c r="AF2" i="2"/>
  <c r="AH2" i="2"/>
  <c r="AJ2" i="2"/>
  <c r="AL2" i="2"/>
  <c r="AN2" i="2"/>
  <c r="AP2" i="2"/>
  <c r="AR2" i="2"/>
  <c r="AT2" i="2"/>
  <c r="AV2" i="2"/>
  <c r="AX2" i="2"/>
  <c r="AZ2" i="2"/>
  <c r="BB2" i="2"/>
  <c r="BD2" i="2"/>
  <c r="BF2" i="2"/>
  <c r="BH2" i="2"/>
  <c r="CK47" i="7" l="1"/>
  <c r="CK16" i="7"/>
  <c r="CL15" i="7"/>
  <c r="CM15" i="7"/>
  <c r="CL46" i="7"/>
  <c r="CM46" i="7"/>
  <c r="CM35" i="2"/>
  <c r="BM34" i="2" s="1"/>
  <c r="BM4" i="2"/>
  <c r="V4" i="1"/>
  <c r="V3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31" i="1"/>
  <c r="Q7" i="1"/>
  <c r="CK48" i="7" l="1"/>
  <c r="CK17" i="7"/>
  <c r="CL16" i="7"/>
  <c r="CM16" i="7"/>
  <c r="CL47" i="7"/>
  <c r="CM47" i="7"/>
  <c r="U3" i="1"/>
  <c r="CK18" i="7" l="1"/>
  <c r="CK49" i="7"/>
  <c r="CL17" i="7"/>
  <c r="CM17" i="7"/>
  <c r="CL48" i="7"/>
  <c r="CM48" i="7"/>
  <c r="U4" i="1"/>
  <c r="DG3" i="1"/>
  <c r="DH3" i="1" s="1"/>
  <c r="DH5" i="1" s="1"/>
  <c r="CL49" i="7" l="1"/>
  <c r="CM49" i="7"/>
  <c r="CK50" i="7"/>
  <c r="CK19" i="7"/>
  <c r="CL18" i="7"/>
  <c r="CM18" i="7"/>
  <c r="DH8" i="1"/>
  <c r="DG8" i="1"/>
  <c r="DG5" i="1"/>
  <c r="O4" i="1"/>
  <c r="DF6" i="1" s="1"/>
  <c r="DH6" i="1" s="1"/>
  <c r="CH3" i="1"/>
  <c r="CK20" i="7" l="1"/>
  <c r="CK51" i="7"/>
  <c r="CL19" i="7"/>
  <c r="CM19" i="7"/>
  <c r="CL50" i="7"/>
  <c r="CM50" i="7"/>
  <c r="DG6" i="1"/>
  <c r="DF7" i="1"/>
  <c r="CI3" i="1"/>
  <c r="CX2" i="1"/>
  <c r="CL51" i="7" l="1"/>
  <c r="CM51" i="7"/>
  <c r="CK52" i="7"/>
  <c r="CK21" i="7"/>
  <c r="CL20" i="7"/>
  <c r="CM20" i="7"/>
  <c r="DH7" i="1"/>
  <c r="DG7" i="1"/>
  <c r="CS5" i="1"/>
  <c r="CS6" i="1"/>
  <c r="CS7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S29" i="1"/>
  <c r="CS30" i="1"/>
  <c r="CS31" i="1"/>
  <c r="CS32" i="1"/>
  <c r="CS33" i="1"/>
  <c r="CS34" i="1"/>
  <c r="CS35" i="1"/>
  <c r="CS2" i="1"/>
  <c r="CT3" i="1" s="1"/>
  <c r="CK53" i="7" l="1"/>
  <c r="CK22" i="7"/>
  <c r="CL21" i="7"/>
  <c r="CM21" i="7"/>
  <c r="CL52" i="7"/>
  <c r="CM52" i="7"/>
  <c r="CU3" i="1"/>
  <c r="J2" i="1"/>
  <c r="DC3" i="1"/>
  <c r="CK54" i="7" l="1"/>
  <c r="CK23" i="7"/>
  <c r="CL22" i="7"/>
  <c r="CM22" i="7"/>
  <c r="CL53" i="7"/>
  <c r="CM53" i="7"/>
  <c r="DD3" i="1"/>
  <c r="CL54" i="7" l="1"/>
  <c r="CM54" i="7"/>
  <c r="CK24" i="7"/>
  <c r="CK55" i="7"/>
  <c r="CL23" i="7"/>
  <c r="CM23" i="7"/>
  <c r="CL3" i="1"/>
  <c r="CM3" i="1" s="1"/>
  <c r="CP3" i="1"/>
  <c r="CQ3" i="1" s="1"/>
  <c r="CZ6" i="1"/>
  <c r="CZ7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Z33" i="1"/>
  <c r="CZ34" i="1"/>
  <c r="CZ35" i="1"/>
  <c r="CZ5" i="1"/>
  <c r="CW6" i="1"/>
  <c r="CW7" i="1"/>
  <c r="CW8" i="1"/>
  <c r="CW9" i="1"/>
  <c r="CW10" i="1"/>
  <c r="CW11" i="1"/>
  <c r="CW12" i="1"/>
  <c r="CW13" i="1"/>
  <c r="CW14" i="1"/>
  <c r="CW15" i="1"/>
  <c r="CW16" i="1"/>
  <c r="CW17" i="1"/>
  <c r="CW18" i="1"/>
  <c r="CW19" i="1"/>
  <c r="CW20" i="1"/>
  <c r="CW21" i="1"/>
  <c r="CW22" i="1"/>
  <c r="CW23" i="1"/>
  <c r="CW24" i="1"/>
  <c r="CW25" i="1"/>
  <c r="CW26" i="1"/>
  <c r="CW27" i="1"/>
  <c r="CW28" i="1"/>
  <c r="CW29" i="1"/>
  <c r="CW30" i="1"/>
  <c r="CW31" i="1"/>
  <c r="CW32" i="1"/>
  <c r="CW33" i="1"/>
  <c r="CW34" i="1"/>
  <c r="CW35" i="1"/>
  <c r="CW5" i="1"/>
  <c r="CX3" i="1"/>
  <c r="CY3" i="1" s="1"/>
  <c r="CL55" i="7" l="1"/>
  <c r="CM55" i="7"/>
  <c r="CK56" i="7"/>
  <c r="CL24" i="7"/>
  <c r="CK25" i="7"/>
  <c r="CM24" i="7"/>
  <c r="CK37" i="1"/>
  <c r="CL56" i="7" l="1"/>
  <c r="CM56" i="7"/>
  <c r="CK57" i="7"/>
  <c r="CK26" i="7"/>
  <c r="CL25" i="7"/>
  <c r="CM25" i="7"/>
  <c r="CK6" i="1"/>
  <c r="CD3" i="1"/>
  <c r="CK58" i="7" l="1"/>
  <c r="CK27" i="7"/>
  <c r="CL26" i="7"/>
  <c r="CM26" i="7"/>
  <c r="CL57" i="7"/>
  <c r="CM57" i="7"/>
  <c r="CD36" i="1"/>
  <c r="CH36" i="1" s="1"/>
  <c r="CE36" i="1"/>
  <c r="CI36" i="1" s="1"/>
  <c r="DC185" i="1"/>
  <c r="DC18" i="1"/>
  <c r="DC36" i="1"/>
  <c r="DC54" i="1"/>
  <c r="DC72" i="1"/>
  <c r="DC90" i="1"/>
  <c r="DC108" i="1"/>
  <c r="DC126" i="1"/>
  <c r="DC144" i="1"/>
  <c r="DC162" i="1"/>
  <c r="DC180" i="1"/>
  <c r="DC198" i="1"/>
  <c r="DC11" i="1"/>
  <c r="DC74" i="1"/>
  <c r="DC140" i="1"/>
  <c r="DC14" i="1"/>
  <c r="DC95" i="1"/>
  <c r="DC173" i="1"/>
  <c r="DC22" i="1"/>
  <c r="DC40" i="1"/>
  <c r="DC58" i="1"/>
  <c r="DC76" i="1"/>
  <c r="DC94" i="1"/>
  <c r="DC112" i="1"/>
  <c r="DC130" i="1"/>
  <c r="DC148" i="1"/>
  <c r="DC166" i="1"/>
  <c r="DC190" i="1"/>
  <c r="DC68" i="1"/>
  <c r="DC134" i="1"/>
  <c r="DC20" i="1"/>
  <c r="DC77" i="1"/>
  <c r="DC158" i="1"/>
  <c r="DC21" i="1"/>
  <c r="DC39" i="1"/>
  <c r="DC57" i="1"/>
  <c r="DC75" i="1"/>
  <c r="DC93" i="1"/>
  <c r="DC111" i="1"/>
  <c r="DC129" i="1"/>
  <c r="DC147" i="1"/>
  <c r="DC165" i="1"/>
  <c r="DC183" i="1"/>
  <c r="DC201" i="1"/>
  <c r="DC26" i="1"/>
  <c r="DC83" i="1"/>
  <c r="DC152" i="1"/>
  <c r="DC35" i="1"/>
  <c r="DC107" i="1"/>
  <c r="DC7" i="1"/>
  <c r="DC25" i="1"/>
  <c r="DC43" i="1"/>
  <c r="DC61" i="1"/>
  <c r="DC79" i="1"/>
  <c r="DC97" i="1"/>
  <c r="DC115" i="1"/>
  <c r="DC133" i="1"/>
  <c r="DC151" i="1"/>
  <c r="DC169" i="1"/>
  <c r="DC193" i="1"/>
  <c r="DC80" i="1"/>
  <c r="DC143" i="1"/>
  <c r="DC23" i="1"/>
  <c r="DC92" i="1"/>
  <c r="DC170" i="1"/>
  <c r="DC203" i="1"/>
  <c r="DC6" i="1"/>
  <c r="DC24" i="1"/>
  <c r="DC42" i="1"/>
  <c r="DC60" i="1"/>
  <c r="DC78" i="1"/>
  <c r="DC96" i="1"/>
  <c r="DC114" i="1"/>
  <c r="DC132" i="1"/>
  <c r="DC150" i="1"/>
  <c r="DC168" i="1"/>
  <c r="DC186" i="1"/>
  <c r="DC204" i="1"/>
  <c r="DC32" i="1"/>
  <c r="DC98" i="1"/>
  <c r="DC164" i="1"/>
  <c r="DC47" i="1"/>
  <c r="DC122" i="1"/>
  <c r="DC10" i="1"/>
  <c r="DC28" i="1"/>
  <c r="DC9" i="1"/>
  <c r="DC45" i="1"/>
  <c r="DC81" i="1"/>
  <c r="DC117" i="1"/>
  <c r="DC153" i="1"/>
  <c r="DC189" i="1"/>
  <c r="DC44" i="1"/>
  <c r="DC184" i="1"/>
  <c r="DC137" i="1"/>
  <c r="DC31" i="1"/>
  <c r="DC55" i="1"/>
  <c r="DC85" i="1"/>
  <c r="DC109" i="1"/>
  <c r="DC139" i="1"/>
  <c r="DC163" i="1"/>
  <c r="DC17" i="1"/>
  <c r="DC125" i="1"/>
  <c r="DC38" i="1"/>
  <c r="DC146" i="1"/>
  <c r="DC12" i="1"/>
  <c r="DC48" i="1"/>
  <c r="DC84" i="1"/>
  <c r="DC120" i="1"/>
  <c r="DC156" i="1"/>
  <c r="DC192" i="1"/>
  <c r="DC56" i="1"/>
  <c r="DC196" i="1"/>
  <c r="DC149" i="1"/>
  <c r="DC34" i="1"/>
  <c r="DC64" i="1"/>
  <c r="DC88" i="1"/>
  <c r="DC118" i="1"/>
  <c r="DC142" i="1"/>
  <c r="DC172" i="1"/>
  <c r="DC41" i="1"/>
  <c r="DC155" i="1"/>
  <c r="DC50" i="1"/>
  <c r="DC197" i="1"/>
  <c r="DC200" i="1"/>
  <c r="DC15" i="1"/>
  <c r="DC51" i="1"/>
  <c r="DC87" i="1"/>
  <c r="DC123" i="1"/>
  <c r="DC159" i="1"/>
  <c r="DC195" i="1"/>
  <c r="DC62" i="1"/>
  <c r="DC205" i="1"/>
  <c r="DC161" i="1"/>
  <c r="DC37" i="1"/>
  <c r="DC67" i="1"/>
  <c r="DC91" i="1"/>
  <c r="DC121" i="1"/>
  <c r="DC145" i="1"/>
  <c r="DC175" i="1"/>
  <c r="DC53" i="1"/>
  <c r="DC167" i="1"/>
  <c r="DC65" i="1"/>
  <c r="DC188" i="1"/>
  <c r="DC194" i="1"/>
  <c r="DC27" i="1"/>
  <c r="DC63" i="1"/>
  <c r="DC99" i="1"/>
  <c r="DC135" i="1"/>
  <c r="DC171" i="1"/>
  <c r="DC5" i="1"/>
  <c r="DC110" i="1"/>
  <c r="DC59" i="1"/>
  <c r="DC13" i="1"/>
  <c r="DC46" i="1"/>
  <c r="DC70" i="1"/>
  <c r="DC100" i="1"/>
  <c r="DC124" i="1"/>
  <c r="DC154" i="1"/>
  <c r="DC178" i="1"/>
  <c r="DC89" i="1"/>
  <c r="DC179" i="1"/>
  <c r="DC104" i="1"/>
  <c r="DC182" i="1"/>
  <c r="DC191" i="1"/>
  <c r="DC30" i="1"/>
  <c r="DC66" i="1"/>
  <c r="DC102" i="1"/>
  <c r="DC138" i="1"/>
  <c r="DC174" i="1"/>
  <c r="DC187" i="1"/>
  <c r="DC116" i="1"/>
  <c r="DC71" i="1"/>
  <c r="DC16" i="1"/>
  <c r="DC49" i="1"/>
  <c r="DC73" i="1"/>
  <c r="DC103" i="1"/>
  <c r="DC127" i="1"/>
  <c r="DC157" i="1"/>
  <c r="DC181" i="1"/>
  <c r="DC101" i="1"/>
  <c r="DC8" i="1"/>
  <c r="DC119" i="1"/>
  <c r="DC176" i="1"/>
  <c r="DC33" i="1"/>
  <c r="DC69" i="1"/>
  <c r="DC105" i="1"/>
  <c r="DC141" i="1"/>
  <c r="DC177" i="1"/>
  <c r="DC199" i="1"/>
  <c r="DC128" i="1"/>
  <c r="DC86" i="1"/>
  <c r="DC19" i="1"/>
  <c r="DC52" i="1"/>
  <c r="DC82" i="1"/>
  <c r="DC106" i="1"/>
  <c r="DC136" i="1"/>
  <c r="DC160" i="1"/>
  <c r="DC202" i="1"/>
  <c r="DC113" i="1"/>
  <c r="DC29" i="1"/>
  <c r="DC131" i="1"/>
  <c r="DD12" i="1"/>
  <c r="DD30" i="1"/>
  <c r="DD48" i="1"/>
  <c r="DD66" i="1"/>
  <c r="DD84" i="1"/>
  <c r="DD102" i="1"/>
  <c r="DD120" i="1"/>
  <c r="DD138" i="1"/>
  <c r="DD156" i="1"/>
  <c r="DD174" i="1"/>
  <c r="DD192" i="1"/>
  <c r="DD10" i="1"/>
  <c r="DD28" i="1"/>
  <c r="DD46" i="1"/>
  <c r="DD64" i="1"/>
  <c r="DD82" i="1"/>
  <c r="DD100" i="1"/>
  <c r="DD118" i="1"/>
  <c r="DD136" i="1"/>
  <c r="DD154" i="1"/>
  <c r="DD172" i="1"/>
  <c r="DD190" i="1"/>
  <c r="DD14" i="1"/>
  <c r="DD122" i="1"/>
  <c r="DD74" i="1"/>
  <c r="DD23" i="1"/>
  <c r="DD170" i="1"/>
  <c r="DD17" i="1"/>
  <c r="DD125" i="1"/>
  <c r="DD164" i="1"/>
  <c r="DD191" i="1"/>
  <c r="DD92" i="1"/>
  <c r="DD167" i="1"/>
  <c r="DD173" i="1"/>
  <c r="DD15" i="1"/>
  <c r="DD33" i="1"/>
  <c r="DD51" i="1"/>
  <c r="DD69" i="1"/>
  <c r="DD87" i="1"/>
  <c r="DD105" i="1"/>
  <c r="DD123" i="1"/>
  <c r="DD141" i="1"/>
  <c r="DD159" i="1"/>
  <c r="DD177" i="1"/>
  <c r="DD195" i="1"/>
  <c r="DD13" i="1"/>
  <c r="DD31" i="1"/>
  <c r="DD49" i="1"/>
  <c r="DD67" i="1"/>
  <c r="DD85" i="1"/>
  <c r="DD103" i="1"/>
  <c r="DD121" i="1"/>
  <c r="DD139" i="1"/>
  <c r="DD157" i="1"/>
  <c r="DD175" i="1"/>
  <c r="DD193" i="1"/>
  <c r="DD32" i="1"/>
  <c r="DD140" i="1"/>
  <c r="DD110" i="1"/>
  <c r="DD77" i="1"/>
  <c r="DD200" i="1"/>
  <c r="DD35" i="1"/>
  <c r="DD143" i="1"/>
  <c r="DD8" i="1"/>
  <c r="DD29" i="1"/>
  <c r="DD179" i="1"/>
  <c r="DD44" i="1"/>
  <c r="DD149" i="1"/>
  <c r="DD176" i="1"/>
  <c r="DD137" i="1"/>
  <c r="DD59" i="1"/>
  <c r="DD6" i="1"/>
  <c r="DD114" i="1"/>
  <c r="DD150" i="1"/>
  <c r="DD186" i="1"/>
  <c r="DD40" i="1"/>
  <c r="DD76" i="1"/>
  <c r="DD112" i="1"/>
  <c r="DD148" i="1"/>
  <c r="DD184" i="1"/>
  <c r="DD86" i="1"/>
  <c r="DD194" i="1"/>
  <c r="DD62" i="1"/>
  <c r="DD89" i="1"/>
  <c r="DD98" i="1"/>
  <c r="DD18" i="1"/>
  <c r="DD36" i="1"/>
  <c r="DD54" i="1"/>
  <c r="DD72" i="1"/>
  <c r="DD90" i="1"/>
  <c r="DD108" i="1"/>
  <c r="DD126" i="1"/>
  <c r="DD144" i="1"/>
  <c r="DD162" i="1"/>
  <c r="DD180" i="1"/>
  <c r="DD198" i="1"/>
  <c r="DD16" i="1"/>
  <c r="DD34" i="1"/>
  <c r="DD52" i="1"/>
  <c r="DD70" i="1"/>
  <c r="DD88" i="1"/>
  <c r="DD106" i="1"/>
  <c r="DD124" i="1"/>
  <c r="DD142" i="1"/>
  <c r="DD160" i="1"/>
  <c r="DD178" i="1"/>
  <c r="DD196" i="1"/>
  <c r="DD50" i="1"/>
  <c r="DD158" i="1"/>
  <c r="DD128" i="1"/>
  <c r="DD113" i="1"/>
  <c r="DD47" i="1"/>
  <c r="DD53" i="1"/>
  <c r="DD161" i="1"/>
  <c r="DD26" i="1"/>
  <c r="DD65" i="1"/>
  <c r="DD41" i="1"/>
  <c r="DD134" i="1"/>
  <c r="DD21" i="1"/>
  <c r="DD39" i="1"/>
  <c r="DD57" i="1"/>
  <c r="DD75" i="1"/>
  <c r="DD93" i="1"/>
  <c r="DD111" i="1"/>
  <c r="DD129" i="1"/>
  <c r="DD147" i="1"/>
  <c r="DD165" i="1"/>
  <c r="DD183" i="1"/>
  <c r="DD201" i="1"/>
  <c r="DD19" i="1"/>
  <c r="DD37" i="1"/>
  <c r="DD55" i="1"/>
  <c r="DD73" i="1"/>
  <c r="DD91" i="1"/>
  <c r="DD109" i="1"/>
  <c r="DD127" i="1"/>
  <c r="DD145" i="1"/>
  <c r="DD163" i="1"/>
  <c r="DD181" i="1"/>
  <c r="DD199" i="1"/>
  <c r="DD68" i="1"/>
  <c r="DD185" i="1"/>
  <c r="DD146" i="1"/>
  <c r="DD83" i="1"/>
  <c r="DD71" i="1"/>
  <c r="DD80" i="1"/>
  <c r="DD182" i="1"/>
  <c r="DD24" i="1"/>
  <c r="DD42" i="1"/>
  <c r="DD60" i="1"/>
  <c r="DD78" i="1"/>
  <c r="DD96" i="1"/>
  <c r="DD132" i="1"/>
  <c r="DD168" i="1"/>
  <c r="DD204" i="1"/>
  <c r="DD22" i="1"/>
  <c r="DD58" i="1"/>
  <c r="DD94" i="1"/>
  <c r="DD130" i="1"/>
  <c r="DD166" i="1"/>
  <c r="DD202" i="1"/>
  <c r="DD188" i="1"/>
  <c r="DD119" i="1"/>
  <c r="DD5" i="1"/>
  <c r="DD20" i="1"/>
  <c r="DD45" i="1"/>
  <c r="DD153" i="1"/>
  <c r="DD61" i="1"/>
  <c r="DD169" i="1"/>
  <c r="DD116" i="1"/>
  <c r="DD95" i="1"/>
  <c r="DD63" i="1"/>
  <c r="DD171" i="1"/>
  <c r="DD79" i="1"/>
  <c r="DD187" i="1"/>
  <c r="DD155" i="1"/>
  <c r="DD131" i="1"/>
  <c r="DD189" i="1"/>
  <c r="DD97" i="1"/>
  <c r="DD205" i="1"/>
  <c r="DD107" i="1"/>
  <c r="DD99" i="1"/>
  <c r="DD7" i="1"/>
  <c r="DD115" i="1"/>
  <c r="DD104" i="1"/>
  <c r="DD56" i="1"/>
  <c r="DD101" i="1"/>
  <c r="DD117" i="1"/>
  <c r="DD25" i="1"/>
  <c r="DD203" i="1"/>
  <c r="DD27" i="1"/>
  <c r="DD43" i="1"/>
  <c r="DD197" i="1"/>
  <c r="DD81" i="1"/>
  <c r="DD11" i="1"/>
  <c r="DD9" i="1"/>
  <c r="DD133" i="1"/>
  <c r="DD152" i="1"/>
  <c r="DD135" i="1"/>
  <c r="DD151" i="1"/>
  <c r="DD38" i="1"/>
  <c r="CK38" i="1"/>
  <c r="CK59" i="7" l="1"/>
  <c r="CK28" i="7"/>
  <c r="CL27" i="7"/>
  <c r="CM27" i="7"/>
  <c r="CL58" i="7"/>
  <c r="CM58" i="7"/>
  <c r="CK7" i="1"/>
  <c r="CK60" i="7" l="1"/>
  <c r="CK29" i="7"/>
  <c r="CL28" i="7"/>
  <c r="CM28" i="7"/>
  <c r="CL59" i="7"/>
  <c r="CM59" i="7"/>
  <c r="CK39" i="1"/>
  <c r="CK8" i="1"/>
  <c r="CL60" i="7" l="1"/>
  <c r="CM60" i="7"/>
  <c r="CK61" i="7"/>
  <c r="CK30" i="7"/>
  <c r="CL29" i="7"/>
  <c r="CM29" i="7"/>
  <c r="CK40" i="1"/>
  <c r="CK9" i="1"/>
  <c r="CK31" i="7" l="1"/>
  <c r="CK62" i="7"/>
  <c r="CL30" i="7"/>
  <c r="CM30" i="7"/>
  <c r="CL61" i="7"/>
  <c r="CM61" i="7"/>
  <c r="CK41" i="1"/>
  <c r="CK10" i="1"/>
  <c r="CK32" i="7" l="1"/>
  <c r="CK63" i="7"/>
  <c r="CL31" i="7"/>
  <c r="CM31" i="7"/>
  <c r="CL62" i="7"/>
  <c r="CM62" i="7"/>
  <c r="CK42" i="1"/>
  <c r="CK11" i="1"/>
  <c r="CL63" i="7" l="1"/>
  <c r="CM63" i="7"/>
  <c r="CK64" i="7"/>
  <c r="CK33" i="7"/>
  <c r="CL32" i="7"/>
  <c r="CM32" i="7"/>
  <c r="CK43" i="1"/>
  <c r="CK12" i="1"/>
  <c r="CK65" i="7" l="1"/>
  <c r="CK34" i="7"/>
  <c r="CL33" i="7"/>
  <c r="CM33" i="7"/>
  <c r="CL64" i="7"/>
  <c r="CM64" i="7"/>
  <c r="CK44" i="1"/>
  <c r="CK13" i="1"/>
  <c r="CK66" i="7" l="1"/>
  <c r="CK35" i="7"/>
  <c r="CL34" i="7"/>
  <c r="CM34" i="7"/>
  <c r="CL65" i="7"/>
  <c r="CM65" i="7"/>
  <c r="CK45" i="1"/>
  <c r="CK14" i="1"/>
  <c r="CL35" i="7" l="1"/>
  <c r="CM35" i="7"/>
  <c r="CL66" i="7"/>
  <c r="CM66" i="7"/>
  <c r="CK46" i="1"/>
  <c r="CK15" i="1"/>
  <c r="CK47" i="1" l="1"/>
  <c r="CK16" i="1"/>
  <c r="CK48" i="1" l="1"/>
  <c r="CK17" i="1"/>
  <c r="CK49" i="1" l="1"/>
  <c r="CK18" i="1"/>
  <c r="CK50" i="1" l="1"/>
  <c r="CK19" i="1"/>
  <c r="CK51" i="1" l="1"/>
  <c r="CK20" i="1"/>
  <c r="CK52" i="1" l="1"/>
  <c r="CK21" i="1"/>
  <c r="CK53" i="1" l="1"/>
  <c r="CK22" i="1"/>
  <c r="CK54" i="1" l="1"/>
  <c r="CK23" i="1"/>
  <c r="CK55" i="1" l="1"/>
  <c r="CK24" i="1"/>
  <c r="CK56" i="1" l="1"/>
  <c r="CK25" i="1"/>
  <c r="CK57" i="1" l="1"/>
  <c r="CK26" i="1"/>
  <c r="CK58" i="1" l="1"/>
  <c r="CK27" i="1"/>
  <c r="CK59" i="1" l="1"/>
  <c r="CK28" i="1"/>
  <c r="CK60" i="1" l="1"/>
  <c r="CK29" i="1"/>
  <c r="CK61" i="1" l="1"/>
  <c r="CK30" i="1"/>
  <c r="CK62" i="1" l="1"/>
  <c r="CK31" i="1"/>
  <c r="CK63" i="1" l="1"/>
  <c r="CK32" i="1"/>
  <c r="CK64" i="1" l="1"/>
  <c r="CK33" i="1"/>
  <c r="CK65" i="1" l="1"/>
  <c r="CK34" i="1"/>
  <c r="CK66" i="1" l="1"/>
  <c r="CK35" i="1"/>
  <c r="CE6" i="1" l="1"/>
  <c r="CE7" i="1"/>
  <c r="CE8" i="1"/>
  <c r="CE9" i="1"/>
  <c r="CE10" i="1"/>
  <c r="CE11" i="1"/>
  <c r="CE12" i="1"/>
  <c r="CE13" i="1"/>
  <c r="CE14" i="1"/>
  <c r="CE15" i="1"/>
  <c r="CE16" i="1"/>
  <c r="CE17" i="1"/>
  <c r="CE18" i="1"/>
  <c r="CE19" i="1"/>
  <c r="CE20" i="1"/>
  <c r="CE21" i="1"/>
  <c r="CE22" i="1"/>
  <c r="CE23" i="1"/>
  <c r="CE24" i="1"/>
  <c r="CE25" i="1"/>
  <c r="CE26" i="1"/>
  <c r="CE27" i="1"/>
  <c r="CE28" i="1"/>
  <c r="CE29" i="1"/>
  <c r="CE30" i="1"/>
  <c r="CE31" i="1"/>
  <c r="CE32" i="1"/>
  <c r="CE33" i="1"/>
  <c r="CE34" i="1"/>
  <c r="CE35" i="1"/>
  <c r="CE5" i="1"/>
  <c r="CD6" i="1"/>
  <c r="CD7" i="1"/>
  <c r="CD8" i="1"/>
  <c r="CD9" i="1"/>
  <c r="CD10" i="1"/>
  <c r="CD11" i="1"/>
  <c r="CD12" i="1"/>
  <c r="CD13" i="1"/>
  <c r="CD14" i="1"/>
  <c r="CD15" i="1"/>
  <c r="CD16" i="1"/>
  <c r="CD17" i="1"/>
  <c r="CD18" i="1"/>
  <c r="CD19" i="1"/>
  <c r="CD20" i="1"/>
  <c r="CD21" i="1"/>
  <c r="CD22" i="1"/>
  <c r="CD23" i="1"/>
  <c r="CD24" i="1"/>
  <c r="CD25" i="1"/>
  <c r="CD26" i="1"/>
  <c r="CD27" i="1"/>
  <c r="CD28" i="1"/>
  <c r="CD29" i="1"/>
  <c r="CD30" i="1"/>
  <c r="CD31" i="1"/>
  <c r="CD32" i="1"/>
  <c r="CD33" i="1"/>
  <c r="CD34" i="1"/>
  <c r="CD35" i="1"/>
  <c r="CD5" i="1"/>
  <c r="CT11" i="1" l="1"/>
  <c r="CH11" i="1"/>
  <c r="CU24" i="1"/>
  <c r="CI24" i="1"/>
  <c r="CT16" i="1"/>
  <c r="CH16" i="1"/>
  <c r="CU35" i="1"/>
  <c r="CI35" i="1"/>
  <c r="CU29" i="1"/>
  <c r="CI29" i="1"/>
  <c r="CU23" i="1"/>
  <c r="CI23" i="1"/>
  <c r="CU17" i="1"/>
  <c r="CI17" i="1"/>
  <c r="CU11" i="1"/>
  <c r="CI11" i="1"/>
  <c r="CT35" i="1"/>
  <c r="CH35" i="1"/>
  <c r="CU5" i="1"/>
  <c r="CI5" i="1"/>
  <c r="CU30" i="1"/>
  <c r="CI30" i="1"/>
  <c r="CT28" i="1"/>
  <c r="CH28" i="1"/>
  <c r="CT21" i="1"/>
  <c r="CH21" i="1"/>
  <c r="CU34" i="1"/>
  <c r="CI34" i="1"/>
  <c r="CU28" i="1"/>
  <c r="CI28" i="1"/>
  <c r="CU22" i="1"/>
  <c r="CI22" i="1"/>
  <c r="CU16" i="1"/>
  <c r="CI16" i="1"/>
  <c r="CU10" i="1"/>
  <c r="CI10" i="1"/>
  <c r="CT29" i="1"/>
  <c r="CH29" i="1"/>
  <c r="CU6" i="1"/>
  <c r="CI6" i="1"/>
  <c r="CT10" i="1"/>
  <c r="CH10" i="1"/>
  <c r="CT27" i="1"/>
  <c r="CH27" i="1"/>
  <c r="CT32" i="1"/>
  <c r="CH32" i="1"/>
  <c r="CT14" i="1"/>
  <c r="CH14" i="1"/>
  <c r="CT8" i="1"/>
  <c r="CH8" i="1"/>
  <c r="CU33" i="1"/>
  <c r="CI33" i="1"/>
  <c r="CU27" i="1"/>
  <c r="CI27" i="1"/>
  <c r="CU21" i="1"/>
  <c r="CI21" i="1"/>
  <c r="CU15" i="1"/>
  <c r="CI15" i="1"/>
  <c r="CU9" i="1"/>
  <c r="CI9" i="1"/>
  <c r="CT23" i="1"/>
  <c r="CH23" i="1"/>
  <c r="CU12" i="1"/>
  <c r="CI12" i="1"/>
  <c r="CT22" i="1"/>
  <c r="CH22" i="1"/>
  <c r="CT15" i="1"/>
  <c r="CH15" i="1"/>
  <c r="CT26" i="1"/>
  <c r="CH26" i="1"/>
  <c r="CT31" i="1"/>
  <c r="CH31" i="1"/>
  <c r="CT25" i="1"/>
  <c r="CH25" i="1"/>
  <c r="CT19" i="1"/>
  <c r="CH19" i="1"/>
  <c r="CT13" i="1"/>
  <c r="CH13" i="1"/>
  <c r="CT7" i="1"/>
  <c r="CH7" i="1"/>
  <c r="CU32" i="1"/>
  <c r="CI32" i="1"/>
  <c r="CU26" i="1"/>
  <c r="CI26" i="1"/>
  <c r="CU20" i="1"/>
  <c r="CI20" i="1"/>
  <c r="CU14" i="1"/>
  <c r="CI14" i="1"/>
  <c r="CU8" i="1"/>
  <c r="CI8" i="1"/>
  <c r="CT17" i="1"/>
  <c r="CH17" i="1"/>
  <c r="CU18" i="1"/>
  <c r="CI18" i="1"/>
  <c r="CT34" i="1"/>
  <c r="CH34" i="1"/>
  <c r="CT33" i="1"/>
  <c r="CH33" i="1"/>
  <c r="CT9" i="1"/>
  <c r="CH9" i="1"/>
  <c r="CT20" i="1"/>
  <c r="CH20" i="1"/>
  <c r="CT5" i="1"/>
  <c r="CH5" i="1"/>
  <c r="CT30" i="1"/>
  <c r="CH30" i="1"/>
  <c r="CT24" i="1"/>
  <c r="CH24" i="1"/>
  <c r="CT18" i="1"/>
  <c r="CH18" i="1"/>
  <c r="CT12" i="1"/>
  <c r="CH12" i="1"/>
  <c r="CT6" i="1"/>
  <c r="CH6" i="1"/>
  <c r="CU31" i="1"/>
  <c r="CI31" i="1"/>
  <c r="CU25" i="1"/>
  <c r="CI25" i="1"/>
  <c r="CU19" i="1"/>
  <c r="CI19" i="1"/>
  <c r="CU13" i="1"/>
  <c r="CI13" i="1"/>
  <c r="CU7" i="1"/>
  <c r="CI7" i="1"/>
  <c r="CL35" i="1"/>
  <c r="CM66" i="1"/>
  <c r="CL66" i="1"/>
  <c r="CP5" i="1"/>
  <c r="CM35" i="1"/>
  <c r="CL34" i="1"/>
  <c r="CM34" i="1"/>
  <c r="CL20" i="1"/>
  <c r="CL53" i="1"/>
  <c r="CL27" i="1"/>
  <c r="CL58" i="1"/>
  <c r="CL30" i="1"/>
  <c r="CL63" i="1"/>
  <c r="CM16" i="1"/>
  <c r="CM49" i="1"/>
  <c r="CM38" i="1"/>
  <c r="CM7" i="1"/>
  <c r="CL24" i="1"/>
  <c r="CL57" i="1"/>
  <c r="CL54" i="1"/>
  <c r="CL23" i="1"/>
  <c r="CL10" i="1"/>
  <c r="CL43" i="1"/>
  <c r="CL44" i="1"/>
  <c r="CL13" i="1"/>
  <c r="CM27" i="1"/>
  <c r="CM58" i="1"/>
  <c r="CM30" i="1"/>
  <c r="CM63" i="1"/>
  <c r="CL28" i="1"/>
  <c r="CL61" i="1"/>
  <c r="CL14" i="1"/>
  <c r="CL47" i="1"/>
  <c r="CL40" i="1"/>
  <c r="CL9" i="1"/>
  <c r="CM24" i="1"/>
  <c r="CM57" i="1"/>
  <c r="CM54" i="1"/>
  <c r="CM23" i="1"/>
  <c r="CM10" i="1"/>
  <c r="CM43" i="1"/>
  <c r="CM13" i="1"/>
  <c r="CM44" i="1"/>
  <c r="CL32" i="1"/>
  <c r="CL65" i="1"/>
  <c r="CL18" i="1"/>
  <c r="CL51" i="1"/>
  <c r="CM5" i="1"/>
  <c r="CM37" i="1"/>
  <c r="CM19" i="1"/>
  <c r="CM50" i="1"/>
  <c r="CM64" i="1"/>
  <c r="CM33" i="1"/>
  <c r="CL12" i="1"/>
  <c r="CL45" i="1"/>
  <c r="CL42" i="1"/>
  <c r="CL11" i="1"/>
  <c r="CM8" i="1"/>
  <c r="CM41" i="1"/>
  <c r="CM15" i="1"/>
  <c r="CM46" i="1"/>
  <c r="CM18" i="1"/>
  <c r="CM51" i="1"/>
  <c r="CM29" i="1"/>
  <c r="CM60" i="1"/>
  <c r="CL6" i="1"/>
  <c r="CL39" i="1"/>
  <c r="CL17" i="1"/>
  <c r="CL48" i="1"/>
  <c r="CM31" i="1"/>
  <c r="CM62" i="1"/>
  <c r="CM26" i="1"/>
  <c r="CM59" i="1"/>
  <c r="CM52" i="1"/>
  <c r="CM21" i="1"/>
  <c r="CM20" i="1"/>
  <c r="CM53" i="1"/>
  <c r="CM6" i="1"/>
  <c r="CM39" i="1"/>
  <c r="CM17" i="1"/>
  <c r="CM48" i="1"/>
  <c r="CL5" i="1"/>
  <c r="CL37" i="1"/>
  <c r="CL19" i="1"/>
  <c r="CL50" i="1"/>
  <c r="CL64" i="1"/>
  <c r="CL33" i="1"/>
  <c r="CL8" i="1"/>
  <c r="CL41" i="1"/>
  <c r="CL15" i="1"/>
  <c r="CL46" i="1"/>
  <c r="CL29" i="1"/>
  <c r="CL60" i="1"/>
  <c r="CM28" i="1"/>
  <c r="CM61" i="1"/>
  <c r="CM14" i="1"/>
  <c r="CM47" i="1"/>
  <c r="CM9" i="1"/>
  <c r="CM40" i="1"/>
  <c r="CL22" i="1"/>
  <c r="CL55" i="1"/>
  <c r="CL25" i="1"/>
  <c r="CL56" i="1"/>
  <c r="CM32" i="1"/>
  <c r="CM65" i="1"/>
  <c r="CL16" i="1"/>
  <c r="CL49" i="1"/>
  <c r="CL31" i="1"/>
  <c r="CL62" i="1"/>
  <c r="CL38" i="1"/>
  <c r="CL7" i="1"/>
  <c r="CL26" i="1"/>
  <c r="CL59" i="1"/>
  <c r="CL21" i="1"/>
  <c r="CL52" i="1"/>
  <c r="CM12" i="1"/>
  <c r="CM45" i="1"/>
  <c r="CM42" i="1"/>
  <c r="CM11" i="1"/>
  <c r="CM22" i="1"/>
  <c r="CM55" i="1"/>
  <c r="CM25" i="1"/>
  <c r="CM56" i="1"/>
  <c r="CX31" i="1"/>
  <c r="CP31" i="1"/>
  <c r="CX13" i="1"/>
  <c r="CP13" i="1"/>
  <c r="CX29" i="1"/>
  <c r="CP29" i="1"/>
  <c r="CX17" i="1"/>
  <c r="CP17" i="1"/>
  <c r="CX28" i="1"/>
  <c r="CP28" i="1"/>
  <c r="CX16" i="1"/>
  <c r="CP16" i="1"/>
  <c r="CY35" i="1"/>
  <c r="CQ35" i="1"/>
  <c r="CY23" i="1"/>
  <c r="CQ23" i="1"/>
  <c r="CY11" i="1"/>
  <c r="CQ11" i="1"/>
  <c r="CX27" i="1"/>
  <c r="CP27" i="1"/>
  <c r="CX15" i="1"/>
  <c r="CP15" i="1"/>
  <c r="CY34" i="1"/>
  <c r="CQ34" i="1"/>
  <c r="CY28" i="1"/>
  <c r="CQ28" i="1"/>
  <c r="CY22" i="1"/>
  <c r="CQ22" i="1"/>
  <c r="CY16" i="1"/>
  <c r="CQ16" i="1"/>
  <c r="CY10" i="1"/>
  <c r="CQ10" i="1"/>
  <c r="CX19" i="1"/>
  <c r="CP19" i="1"/>
  <c r="CX35" i="1"/>
  <c r="CP35" i="1"/>
  <c r="CX23" i="1"/>
  <c r="CP23" i="1"/>
  <c r="CX34" i="1"/>
  <c r="CP34" i="1"/>
  <c r="CX22" i="1"/>
  <c r="CP22" i="1"/>
  <c r="CX10" i="1"/>
  <c r="CP10" i="1"/>
  <c r="CY29" i="1"/>
  <c r="CQ29" i="1"/>
  <c r="CY17" i="1"/>
  <c r="CQ17" i="1"/>
  <c r="CX33" i="1"/>
  <c r="CP33" i="1"/>
  <c r="CX21" i="1"/>
  <c r="CP21" i="1"/>
  <c r="CX9" i="1"/>
  <c r="CP9" i="1"/>
  <c r="CX32" i="1"/>
  <c r="CP32" i="1"/>
  <c r="CX26" i="1"/>
  <c r="CP26" i="1"/>
  <c r="CX20" i="1"/>
  <c r="CP20" i="1"/>
  <c r="CX14" i="1"/>
  <c r="CP14" i="1"/>
  <c r="CX8" i="1"/>
  <c r="CP8" i="1"/>
  <c r="CY33" i="1"/>
  <c r="CQ33" i="1"/>
  <c r="CY27" i="1"/>
  <c r="CQ27" i="1"/>
  <c r="CY21" i="1"/>
  <c r="CQ21" i="1"/>
  <c r="CY15" i="1"/>
  <c r="CQ15" i="1"/>
  <c r="CY9" i="1"/>
  <c r="CQ9" i="1"/>
  <c r="CX25" i="1"/>
  <c r="CP25" i="1"/>
  <c r="CX7" i="1"/>
  <c r="CP7" i="1"/>
  <c r="CY32" i="1"/>
  <c r="CQ32" i="1"/>
  <c r="CY26" i="1"/>
  <c r="CQ26" i="1"/>
  <c r="CY20" i="1"/>
  <c r="CQ20" i="1"/>
  <c r="CY14" i="1"/>
  <c r="CQ14" i="1"/>
  <c r="CY8" i="1"/>
  <c r="CQ8" i="1"/>
  <c r="CX5" i="1"/>
  <c r="CX30" i="1"/>
  <c r="CP30" i="1"/>
  <c r="CX24" i="1"/>
  <c r="CP24" i="1"/>
  <c r="CX18" i="1"/>
  <c r="CP18" i="1"/>
  <c r="CX12" i="1"/>
  <c r="CP12" i="1"/>
  <c r="CX6" i="1"/>
  <c r="CP6" i="1"/>
  <c r="CY31" i="1"/>
  <c r="CQ31" i="1"/>
  <c r="CY25" i="1"/>
  <c r="CQ25" i="1"/>
  <c r="CY19" i="1"/>
  <c r="CQ19" i="1"/>
  <c r="CY13" i="1"/>
  <c r="CQ13" i="1"/>
  <c r="CY7" i="1"/>
  <c r="CQ7" i="1"/>
  <c r="CX11" i="1"/>
  <c r="CP11" i="1"/>
  <c r="CY5" i="1"/>
  <c r="CQ5" i="1"/>
  <c r="CY30" i="1"/>
  <c r="CQ30" i="1"/>
  <c r="CY24" i="1"/>
  <c r="CQ24" i="1"/>
  <c r="CY18" i="1"/>
  <c r="CQ18" i="1"/>
  <c r="CY12" i="1"/>
  <c r="CQ12" i="1"/>
  <c r="CY6" i="1"/>
  <c r="CQ6" i="1"/>
  <c r="AC33" i="2" l="1"/>
  <c r="AA33" i="2" s="1"/>
  <c r="Y33" i="2" s="1"/>
  <c r="W33" i="2" s="1"/>
  <c r="U33" i="2" s="1"/>
  <c r="S33" i="2" s="1"/>
  <c r="Q33" i="2" s="1"/>
  <c r="O33" i="2" s="1"/>
  <c r="M33" i="2" s="1"/>
  <c r="K33" i="2" s="1"/>
  <c r="I33" i="2" s="1"/>
  <c r="G33" i="2" s="1"/>
  <c r="E33" i="2" s="1"/>
  <c r="C33" i="2" s="1"/>
  <c r="AM33" i="2"/>
  <c r="AO33" i="2" s="1"/>
  <c r="AQ33" i="2" s="1"/>
  <c r="AS33" i="2" s="1"/>
  <c r="AU33" i="2" s="1"/>
  <c r="AW33" i="2" s="1"/>
  <c r="AY33" i="2" s="1"/>
  <c r="BA33" i="2" s="1"/>
  <c r="BC33" i="2" s="1"/>
  <c r="BE33" i="2" s="1"/>
  <c r="BG33" i="2" s="1"/>
  <c r="A33" i="2" l="1"/>
</calcChain>
</file>

<file path=xl/sharedStrings.xml><?xml version="1.0" encoding="utf-8"?>
<sst xmlns="http://schemas.openxmlformats.org/spreadsheetml/2006/main" count="354" uniqueCount="219">
  <si>
    <t>starting point</t>
  </si>
  <si>
    <t>x</t>
  </si>
  <si>
    <t>k</t>
  </si>
  <si>
    <t>y</t>
  </si>
  <si>
    <t>clockwise 1, counterclockwise-1</t>
  </si>
  <si>
    <t>vertex order</t>
  </si>
  <si>
    <t>label</t>
  </si>
  <si>
    <t>expansion factor</t>
  </si>
  <si>
    <t>n apex</t>
  </si>
  <si>
    <t>points</t>
  </si>
  <si>
    <t>image</t>
  </si>
  <si>
    <t>circle</t>
  </si>
  <si>
    <t>base</t>
  </si>
  <si>
    <t>n</t>
  </si>
  <si>
    <t xml:space="preserve"> polygon</t>
  </si>
  <si>
    <t>Polygon</t>
  </si>
  <si>
    <r>
      <t xml:space="preserve">this is the </t>
    </r>
    <r>
      <rPr>
        <i/>
        <sz val="12"/>
        <color theme="1"/>
        <rFont val="Calibri"/>
        <family val="2"/>
        <scheme val="minor"/>
      </rPr>
      <t>k</t>
    </r>
    <r>
      <rPr>
        <vertAlign val="superscript"/>
        <sz val="12"/>
        <color theme="1"/>
        <rFont val="Calibri"/>
        <family val="2"/>
        <scheme val="minor"/>
      </rPr>
      <t>th</t>
    </r>
    <r>
      <rPr>
        <sz val="12"/>
        <color theme="1"/>
        <rFont val="Calibri"/>
        <family val="2"/>
        <scheme val="minor"/>
      </rPr>
      <t xml:space="preserve"> odd polygon </t>
    </r>
  </si>
  <si>
    <t>Largest Triangle</t>
  </si>
  <si>
    <t xml:space="preserve">  Clockwise Labels</t>
  </si>
  <si>
    <t>How would you describe what happens each time n increases?</t>
  </si>
  <si>
    <r>
      <rPr>
        <i/>
        <sz val="13"/>
        <color theme="1"/>
        <rFont val="Calibri"/>
        <family val="2"/>
        <scheme val="minor"/>
      </rPr>
      <t>Right for</t>
    </r>
    <r>
      <rPr>
        <sz val="13"/>
        <color theme="1"/>
        <rFont val="Avenir Next LT Pro"/>
        <family val="2"/>
      </rPr>
      <t xml:space="preserve"> </t>
    </r>
    <r>
      <rPr>
        <sz val="13"/>
        <color theme="1"/>
        <rFont val="Bahnschrift Light"/>
        <family val="2"/>
      </rPr>
      <t>Δ</t>
    </r>
    <r>
      <rPr>
        <i/>
        <sz val="13"/>
        <color theme="1"/>
        <rFont val="Calibri"/>
        <family val="2"/>
      </rPr>
      <t>s</t>
    </r>
    <r>
      <rPr>
        <sz val="13"/>
        <color theme="1"/>
        <rFont val="Calibri"/>
        <family val="2"/>
        <scheme val="minor"/>
      </rPr>
      <t>.</t>
    </r>
  </si>
  <si>
    <t>Left for polygons.</t>
  </si>
  <si>
    <t>This pattern might be termed</t>
  </si>
  <si>
    <t>Now imagine all of those dots roll down the</t>
  </si>
  <si>
    <t>gnomon</t>
  </si>
  <si>
    <t>Total number of dots =</t>
  </si>
  <si>
    <t>Both patterns, the square, and</t>
  </si>
  <si>
    <r>
      <t xml:space="preserve">of dots, </t>
    </r>
    <r>
      <rPr>
        <i/>
        <sz val="14"/>
        <color theme="1"/>
        <rFont val="Calibri"/>
        <family val="2"/>
        <scheme val="minor"/>
      </rPr>
      <t>k</t>
    </r>
    <r>
      <rPr>
        <vertAlign val="superscript"/>
        <sz val="14"/>
        <color theme="1"/>
        <rFont val="Calibri"/>
        <family val="2"/>
        <scheme val="minor"/>
      </rPr>
      <t>2</t>
    </r>
    <r>
      <rPr>
        <sz val="14"/>
        <color theme="1"/>
        <rFont val="Calibri"/>
        <family val="2"/>
        <scheme val="minor"/>
      </rPr>
      <t>.</t>
    </r>
  </si>
  <si>
    <t>have the same number</t>
  </si>
  <si>
    <t>up the hill and back down,</t>
  </si>
  <si>
    <r>
      <t xml:space="preserve">= </t>
    </r>
    <r>
      <rPr>
        <b/>
        <sz val="12"/>
        <color theme="1"/>
        <rFont val="SimSun"/>
      </rPr>
      <t>∑</t>
    </r>
  </si>
  <si>
    <t>is the sum of gnomons</t>
  </si>
  <si>
    <t>Consider the dots to be pennies in a jar</t>
  </si>
  <si>
    <t>How can you count those pennies?</t>
  </si>
  <si>
    <t>when you were just learning how to count.</t>
  </si>
  <si>
    <t>Then you were shown that if two stacks of pennies have</t>
  </si>
  <si>
    <t>the same height, they have the same number of pennies.</t>
  </si>
  <si>
    <t xml:space="preserve">So, you created stacks of pennies. </t>
  </si>
  <si>
    <t>5, 10, 15, 20 …</t>
  </si>
  <si>
    <t>And then you counted stacks using skip counting.</t>
  </si>
  <si>
    <t>6, 12, 18, 24, …</t>
  </si>
  <si>
    <t xml:space="preserve">Suppose you are given a jar that has a number on it, k </t>
  </si>
  <si>
    <t>where k is the number of pennies in each stack.</t>
  </si>
  <si>
    <t>This strategy is based on repeated addition which is</t>
  </si>
  <si>
    <t xml:space="preserve">the basis for multiplication. </t>
  </si>
  <si>
    <t>(Remember how long that takes!)</t>
  </si>
  <si>
    <t>For example:</t>
  </si>
  <si>
    <t xml:space="preserve">or, </t>
  </si>
  <si>
    <t xml:space="preserve">The nomenclature for this "L" shaped addition is gnomon. </t>
  </si>
  <si>
    <t xml:space="preserve">stacking there will be k stacks of k pennies per stack. </t>
  </si>
  <si>
    <t>When each pile of dots is counted, notice the</t>
  </si>
  <si>
    <t>pattern that emerges in the bottom row.</t>
  </si>
  <si>
    <t>range</t>
  </si>
  <si>
    <t>(1,15)</t>
  </si>
  <si>
    <r>
      <t xml:space="preserve">Counting  </t>
    </r>
    <r>
      <rPr>
        <b/>
        <sz val="12"/>
        <color theme="1"/>
        <rFont val="Bahnschrift Light"/>
        <family val="2"/>
      </rPr>
      <t>Δ</t>
    </r>
    <r>
      <rPr>
        <b/>
        <sz val="10.8"/>
        <color theme="1"/>
        <rFont val="Calibri"/>
        <family val="2"/>
      </rPr>
      <t>s</t>
    </r>
  </si>
  <si>
    <t>"up the hill and back down."</t>
  </si>
  <si>
    <t>________</t>
  </si>
  <si>
    <t>Remember how you might have approached this</t>
  </si>
  <si>
    <t>dots that are added to the left and on the bottom as k increases.</t>
  </si>
  <si>
    <t>You probably counted them one at a time.</t>
  </si>
  <si>
    <t>Creating Sharpest Isosceles Triangles Embedded in Regular Odd Polygons</t>
  </si>
  <si>
    <t>The completed Image</t>
  </si>
  <si>
    <t xml:space="preserve">Triangle Apex Counts        </t>
  </si>
  <si>
    <r>
      <t xml:space="preserve">Click to show discussion points and questions based on a regular odd </t>
    </r>
    <r>
      <rPr>
        <b/>
        <i/>
        <sz val="17"/>
        <color theme="1"/>
        <rFont val="Calibri"/>
        <family val="2"/>
        <scheme val="minor"/>
      </rPr>
      <t>n</t>
    </r>
    <r>
      <rPr>
        <b/>
        <sz val="17"/>
        <color theme="1"/>
        <rFont val="Calibri"/>
        <family val="2"/>
        <scheme val="minor"/>
      </rPr>
      <t xml:space="preserve">-gon, </t>
    </r>
    <r>
      <rPr>
        <b/>
        <i/>
        <sz val="17"/>
        <color theme="1"/>
        <rFont val="Calibri"/>
        <family val="2"/>
        <scheme val="minor"/>
      </rPr>
      <t>n</t>
    </r>
    <r>
      <rPr>
        <b/>
        <sz val="17"/>
        <color theme="1"/>
        <rFont val="Calibri"/>
        <family val="2"/>
        <scheme val="minor"/>
      </rPr>
      <t xml:space="preserve"> = 2</t>
    </r>
    <r>
      <rPr>
        <b/>
        <i/>
        <sz val="17"/>
        <color theme="1"/>
        <rFont val="Calibri"/>
        <family val="2"/>
        <scheme val="minor"/>
      </rPr>
      <t>k</t>
    </r>
    <r>
      <rPr>
        <b/>
        <sz val="17"/>
        <color theme="1"/>
        <rFont val="Calibri"/>
        <family val="2"/>
        <scheme val="minor"/>
      </rPr>
      <t xml:space="preserve"> + 1</t>
    </r>
  </si>
  <si>
    <t xml:space="preserve"> Circle</t>
  </si>
  <si>
    <t xml:space="preserve"> Polygon</t>
  </si>
  <si>
    <t>On Regular Odd Polygons</t>
  </si>
  <si>
    <t xml:space="preserve">(these are color-coded into five topic areas) </t>
  </si>
  <si>
    <r>
      <t xml:space="preserve">The Largest  </t>
    </r>
    <r>
      <rPr>
        <b/>
        <sz val="14"/>
        <color theme="1"/>
        <rFont val="Bahnschrift Light"/>
        <family val="2"/>
      </rPr>
      <t>Δ</t>
    </r>
  </si>
  <si>
    <r>
      <t xml:space="preserve">Largest Sharpest </t>
    </r>
    <r>
      <rPr>
        <b/>
        <sz val="12"/>
        <color theme="1"/>
        <rFont val="Calibri"/>
        <family val="2"/>
      </rPr>
      <t xml:space="preserve">∆ </t>
    </r>
    <r>
      <rPr>
        <b/>
        <sz val="12"/>
        <color theme="1"/>
        <rFont val="Calibri"/>
        <family val="2"/>
        <scheme val="minor"/>
      </rPr>
      <t xml:space="preserve">         </t>
    </r>
  </si>
  <si>
    <t xml:space="preserve"> Sharpest Apex Image        </t>
  </si>
  <si>
    <r>
      <t xml:space="preserve">Show sharpest </t>
    </r>
    <r>
      <rPr>
        <sz val="14"/>
        <color theme="1"/>
        <rFont val="Calibri"/>
        <family val="2"/>
      </rPr>
      <t>∆</t>
    </r>
    <r>
      <rPr>
        <sz val="14"/>
        <color theme="1"/>
        <rFont val="Calibri"/>
        <family val="2"/>
        <scheme val="minor"/>
      </rPr>
      <t xml:space="preserve"> angles</t>
    </r>
  </si>
  <si>
    <t xml:space="preserve">  SHOW</t>
  </si>
  <si>
    <r>
      <t xml:space="preserve">How would you describe what happens each time </t>
    </r>
    <r>
      <rPr>
        <i/>
        <sz val="14"/>
        <color theme="1"/>
        <rFont val="Calibri"/>
        <family val="2"/>
        <scheme val="minor"/>
      </rPr>
      <t>n</t>
    </r>
    <r>
      <rPr>
        <sz val="14"/>
        <color theme="1"/>
        <rFont val="Calibri"/>
        <family val="2"/>
        <scheme val="minor"/>
      </rPr>
      <t xml:space="preserve"> increases?</t>
    </r>
  </si>
  <si>
    <t>After Square Sheet</t>
  </si>
  <si>
    <t xml:space="preserve">  Polygon Points</t>
  </si>
  <si>
    <r>
      <t xml:space="preserve">Instead, start at one of the two vertices with apex counts of 0 located at the end of the wave and follow the zig-zag pattern from one side to the other. Notice the number pattern. From here, </t>
    </r>
    <r>
      <rPr>
        <i/>
        <sz val="14"/>
        <color theme="1"/>
        <rFont val="Calibri"/>
        <family val="2"/>
        <scheme val="minor"/>
      </rPr>
      <t>T</t>
    </r>
    <r>
      <rPr>
        <sz val="14"/>
        <color theme="1"/>
        <rFont val="Calibri"/>
        <family val="2"/>
        <scheme val="minor"/>
      </rPr>
      <t>(</t>
    </r>
    <r>
      <rPr>
        <i/>
        <sz val="14"/>
        <color theme="1"/>
        <rFont val="Calibri"/>
        <family val="2"/>
        <scheme val="minor"/>
      </rPr>
      <t>n</t>
    </r>
    <r>
      <rPr>
        <sz val="14"/>
        <color theme="1"/>
        <rFont val="Calibri"/>
        <family val="2"/>
        <scheme val="minor"/>
      </rPr>
      <t>) should be clear.</t>
    </r>
  </si>
  <si>
    <r>
      <t xml:space="preserve">It turns out that there is another interesting way to visualize </t>
    </r>
    <r>
      <rPr>
        <i/>
        <sz val="14"/>
        <color theme="1"/>
        <rFont val="Calibri"/>
        <family val="2"/>
        <scheme val="minor"/>
      </rPr>
      <t>k</t>
    </r>
    <r>
      <rPr>
        <sz val="14"/>
        <color theme="1"/>
        <rFont val="Calibri"/>
        <family val="2"/>
        <scheme val="minor"/>
      </rPr>
      <t xml:space="preserve">² using something called gnomons. To read about that, go back to the </t>
    </r>
    <r>
      <rPr>
        <b/>
        <sz val="14"/>
        <color theme="1"/>
        <rFont val="Calibri"/>
        <family val="2"/>
        <scheme val="minor"/>
      </rPr>
      <t>Square</t>
    </r>
    <r>
      <rPr>
        <sz val="14"/>
        <color theme="1"/>
        <rFont val="Calibri"/>
        <family val="2"/>
        <scheme val="minor"/>
      </rPr>
      <t xml:space="preserve"> sheet and click the box in AA4. Finally, click Q6 for two additional methods.</t>
    </r>
  </si>
  <si>
    <r>
      <t xml:space="preserve">Label this top point both 0 and </t>
    </r>
    <r>
      <rPr>
        <i/>
        <sz val="14"/>
        <color theme="1"/>
        <rFont val="Calibri"/>
        <family val="2"/>
        <scheme val="minor"/>
      </rPr>
      <t>n</t>
    </r>
    <r>
      <rPr>
        <sz val="14"/>
        <color theme="1"/>
        <rFont val="Calibri"/>
        <family val="2"/>
        <scheme val="minor"/>
      </rPr>
      <t xml:space="preserve">, and other points just like a clock that has </t>
    </r>
    <r>
      <rPr>
        <i/>
        <sz val="14"/>
        <color theme="1"/>
        <rFont val="Calibri"/>
        <family val="2"/>
        <scheme val="minor"/>
      </rPr>
      <t>n</t>
    </r>
    <r>
      <rPr>
        <sz val="14"/>
        <color theme="1"/>
        <rFont val="Calibri"/>
        <family val="2"/>
        <scheme val="minor"/>
      </rPr>
      <t xml:space="preserve"> hours rather than 12 (click C3 on).</t>
    </r>
  </si>
  <si>
    <t xml:space="preserve">This means that the bottom of the polygon will be flat and there is vertical symmetry. </t>
  </si>
  <si>
    <r>
      <t xml:space="preserve">Put another way, we could draw </t>
    </r>
    <r>
      <rPr>
        <i/>
        <sz val="14"/>
        <color theme="1"/>
        <rFont val="Calibri"/>
        <family val="2"/>
        <scheme val="minor"/>
      </rPr>
      <t>k</t>
    </r>
    <r>
      <rPr>
        <sz val="14"/>
        <color theme="1"/>
        <rFont val="Calibri"/>
        <family val="2"/>
        <scheme val="minor"/>
      </rPr>
      <t xml:space="preserve"> horizontal line segments between pairs of vertices.</t>
    </r>
  </si>
  <si>
    <r>
      <t xml:space="preserve">The same thing is true in other directions except that then the </t>
    </r>
    <r>
      <rPr>
        <i/>
        <sz val="14"/>
        <color theme="1"/>
        <rFont val="Calibri"/>
        <family val="2"/>
        <scheme val="minor"/>
      </rPr>
      <t>k</t>
    </r>
    <r>
      <rPr>
        <sz val="14"/>
        <color theme="1"/>
        <rFont val="Calibri"/>
        <family val="2"/>
        <scheme val="minor"/>
      </rPr>
      <t xml:space="preserve"> parallel lines are no longer horizontal.</t>
    </r>
  </si>
  <si>
    <t>Three non-parallel lines can be used to create triangular images.</t>
  </si>
  <si>
    <t>We are interested in looking at vertices which create the sharpest apex angle using these vertices.</t>
  </si>
  <si>
    <t>To create the final image, we connect all other vertex pairs which have lines parallel to each of these three lines.</t>
  </si>
  <si>
    <r>
      <t xml:space="preserve">Notice that the new fold is downward pointing when </t>
    </r>
    <r>
      <rPr>
        <i/>
        <sz val="14"/>
        <color theme="1"/>
        <rFont val="Calibri"/>
        <family val="2"/>
        <scheme val="minor"/>
      </rPr>
      <t>k</t>
    </r>
    <r>
      <rPr>
        <sz val="14"/>
        <color theme="1"/>
        <rFont val="Calibri"/>
        <family val="2"/>
        <scheme val="minor"/>
      </rPr>
      <t xml:space="preserve"> is odd and upward pointing when </t>
    </r>
    <r>
      <rPr>
        <i/>
        <sz val="14"/>
        <color theme="1"/>
        <rFont val="Calibri"/>
        <family val="2"/>
        <scheme val="minor"/>
      </rPr>
      <t>k</t>
    </r>
    <r>
      <rPr>
        <sz val="14"/>
        <color theme="1"/>
        <rFont val="Calibri"/>
        <family val="2"/>
        <scheme val="minor"/>
      </rPr>
      <t xml:space="preserve"> is even.</t>
    </r>
  </si>
  <si>
    <r>
      <t xml:space="preserve">Move from 3 to 5 to 7 and see what happens (remember, some triangles are "upside down") then think about larger </t>
    </r>
    <r>
      <rPr>
        <i/>
        <sz val="14"/>
        <color theme="1"/>
        <rFont val="Calibri"/>
        <family val="2"/>
        <scheme val="minor"/>
      </rPr>
      <t>n</t>
    </r>
    <r>
      <rPr>
        <sz val="14"/>
        <color theme="1"/>
        <rFont val="Calibri"/>
        <family val="2"/>
        <scheme val="minor"/>
      </rPr>
      <t>.</t>
    </r>
  </si>
  <si>
    <t>Therefore, for each polygon vertex we can attach a count of triangles with apex at that point (click I4 on).</t>
  </si>
  <si>
    <t>Notice that as we move toward the side from the top or bottom, apex counts decline by 2 per vertex … to see why, focus on bases.</t>
  </si>
  <si>
    <r>
      <t xml:space="preserve">There are various ways to sum apex counts around the circle, go to the </t>
    </r>
    <r>
      <rPr>
        <b/>
        <sz val="14"/>
        <color theme="1"/>
        <rFont val="Calibri"/>
        <family val="2"/>
        <scheme val="minor"/>
      </rPr>
      <t>Square</t>
    </r>
    <r>
      <rPr>
        <sz val="14"/>
        <color theme="1"/>
        <rFont val="Calibri"/>
        <family val="2"/>
        <scheme val="minor"/>
      </rPr>
      <t xml:space="preserve"> sheet to see one elegant method.</t>
    </r>
  </si>
  <si>
    <r>
      <t xml:space="preserve">If </t>
    </r>
    <r>
      <rPr>
        <i/>
        <sz val="14"/>
        <color theme="1"/>
        <rFont val="Calibri"/>
        <family val="2"/>
        <scheme val="minor"/>
      </rPr>
      <t>n</t>
    </r>
    <r>
      <rPr>
        <sz val="14"/>
        <color theme="1"/>
        <rFont val="Calibri"/>
        <family val="2"/>
        <scheme val="minor"/>
      </rPr>
      <t xml:space="preserve"> is large, and you decide to add numbers of apex counts starting at the top and going clockwise, it will soon become tedious.</t>
    </r>
  </si>
  <si>
    <t>This means that the bottom of the polygon will be flat and there is vertical symmetry .</t>
  </si>
  <si>
    <t>Notice that the new fold is downward pointing when k is odd and upward pointing when k is even.</t>
  </si>
  <si>
    <t>Move from 3 to 5 to 7 and see what happens (remember, some triangles are "upside down") then think about larger n.</t>
  </si>
  <si>
    <t>There are various ways to sum apex counts around the circle, go to the Square sheet to see one elegant method.</t>
  </si>
  <si>
    <r>
      <t xml:space="preserve">Given </t>
    </r>
    <r>
      <rPr>
        <i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is odd, </t>
    </r>
    <r>
      <rPr>
        <i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= 2</t>
    </r>
    <r>
      <rPr>
        <i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+1 and</t>
    </r>
  </si>
  <si>
    <t>The number below is the</t>
  </si>
  <si>
    <t>hill and back down</t>
  </si>
  <si>
    <t>in the row, up the hill</t>
  </si>
  <si>
    <t>sum of all the numbers</t>
  </si>
  <si>
    <t>Click to see another use of the hill formula</t>
  </si>
  <si>
    <t xml:space="preserve">We are also going to restrict ourselves to isosceles triangles (click W2 on to see apex and base angles).  </t>
  </si>
  <si>
    <t xml:space="preserve">We are also going to restrict ourselves to isosceles triangles (click W2 on to see apex and base angles). </t>
  </si>
  <si>
    <r>
      <t xml:space="preserve">To do this, we must draw the other </t>
    </r>
    <r>
      <rPr>
        <i/>
        <sz val="14"/>
        <color theme="1"/>
        <rFont val="Calibri"/>
        <family val="2"/>
        <scheme val="minor"/>
      </rPr>
      <t>k</t>
    </r>
    <r>
      <rPr>
        <sz val="14"/>
        <color theme="1"/>
        <rFont val="Calibri"/>
        <family val="2"/>
        <scheme val="minor"/>
      </rPr>
      <t>-1 parallel lines in these three directions. Once done, the completed image emerges (click I3 on).</t>
    </r>
  </si>
  <si>
    <t>To do this, we must draw the other k-1 parallel lines in these three directions. Once done, the completed image emerges (click I3 on).</t>
  </si>
  <si>
    <r>
      <rPr>
        <i/>
        <sz val="11"/>
        <color theme="0"/>
        <rFont val="Calibri"/>
        <family val="2"/>
        <scheme val="minor"/>
      </rPr>
      <t>n</t>
    </r>
    <r>
      <rPr>
        <sz val="11"/>
        <color theme="0"/>
        <rFont val="Calibri"/>
        <family val="2"/>
        <scheme val="minor"/>
      </rPr>
      <t xml:space="preserve"> sides</t>
    </r>
  </si>
  <si>
    <t>You can use this area to take notes or for calculations</t>
  </si>
  <si>
    <t>The hill formula provides a 'side door' to an even more famous pattern in numbers formula: Suppose you are asked to sum the numbers from 1 to 100?</t>
  </si>
  <si>
    <t>Dividing by two we have: The sum from 1 to 100 = (100² + 100)/2 = 100·(100+1)/2 = 5,050.</t>
  </si>
  <si>
    <t>The one shown below helps you count the number of Sharpest Triangles.</t>
  </si>
  <si>
    <t>In this figure, each regular odd polygon has a fixed vertex at the top of the circle (click A4 on and I2-I4 off, and use the scroll ⌹ arrows).</t>
  </si>
  <si>
    <r>
      <t xml:space="preserve">To copy image, click upper left corner of cell B6, hold Shift down, Arrow right &gt; to K6 then down </t>
    </r>
    <r>
      <rPr>
        <sz val="10"/>
        <color theme="1"/>
        <rFont val="Segoe UI Symbol"/>
        <family val="2"/>
      </rPr>
      <t>∨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Calibri"/>
        <family val="2"/>
        <scheme val="minor"/>
      </rPr>
      <t xml:space="preserve">to row 29. Once highlighted, type Ctrl+C. Go to Word, click </t>
    </r>
    <r>
      <rPr>
        <sz val="10"/>
        <color theme="1"/>
        <rFont val="Segoe UI Symbol"/>
        <family val="2"/>
      </rPr>
      <t>∨</t>
    </r>
    <r>
      <rPr>
        <sz val="10"/>
        <color theme="1"/>
        <rFont val="Calibri"/>
        <family val="2"/>
        <scheme val="minor"/>
      </rPr>
      <t xml:space="preserve"> beneath Paste, click Paste Special, click Picture (Enhanced Metafile) and resize as necessary.</t>
    </r>
  </si>
  <si>
    <r>
      <t xml:space="preserve">Size of square (dots per side), </t>
    </r>
    <r>
      <rPr>
        <i/>
        <sz val="18"/>
        <rFont val="Calibri"/>
        <family val="2"/>
        <scheme val="minor"/>
      </rPr>
      <t>k</t>
    </r>
    <r>
      <rPr>
        <sz val="18"/>
        <rFont val="Calibri"/>
        <family val="2"/>
        <scheme val="minor"/>
      </rPr>
      <t xml:space="preserve"> =</t>
    </r>
  </si>
  <si>
    <t>The apex angle gets a bit sharper and a new "fold" or "wave" happens with the largest horizontal line just above or below the middle.</t>
  </si>
  <si>
    <r>
      <t xml:space="preserve">Consider after the </t>
    </r>
    <r>
      <rPr>
        <b/>
        <i/>
        <sz val="11"/>
        <rFont val="Calibri"/>
        <family val="2"/>
        <scheme val="minor"/>
      </rPr>
      <t>Square</t>
    </r>
    <r>
      <rPr>
        <b/>
        <sz val="11"/>
        <rFont val="Calibri"/>
        <family val="2"/>
        <scheme val="minor"/>
      </rPr>
      <t xml:space="preserve"> sheet</t>
    </r>
  </si>
  <si>
    <r>
      <t xml:space="preserve">This symmetry means that there are </t>
    </r>
    <r>
      <rPr>
        <i/>
        <sz val="14"/>
        <color theme="1"/>
        <rFont val="Calibri"/>
        <family val="2"/>
        <scheme val="minor"/>
      </rPr>
      <t>k</t>
    </r>
    <r>
      <rPr>
        <sz val="14"/>
        <color theme="1"/>
        <rFont val="Calibri"/>
        <family val="2"/>
        <scheme val="minor"/>
      </rPr>
      <t xml:space="preserve"> paired vertices at the same height in the (</t>
    </r>
    <r>
      <rPr>
        <i/>
        <sz val="14"/>
        <color theme="1"/>
        <rFont val="Calibri"/>
        <family val="2"/>
        <scheme val="minor"/>
      </rPr>
      <t>x, y</t>
    </r>
    <r>
      <rPr>
        <sz val="14"/>
        <color theme="1"/>
        <rFont val="Calibri"/>
        <family val="2"/>
        <scheme val="minor"/>
      </rPr>
      <t>) plane.</t>
    </r>
  </si>
  <si>
    <t>This symmetry means that there are k paired vertices at the same height in the (x, y) plane.</t>
  </si>
  <si>
    <t>One can also count dots using more elementary methods.</t>
  </si>
  <si>
    <r>
      <t xml:space="preserve">If we increase </t>
    </r>
    <r>
      <rPr>
        <i/>
        <sz val="14"/>
        <color theme="1"/>
        <rFont val="Calibri"/>
        <family val="2"/>
        <scheme val="minor"/>
      </rPr>
      <t>k</t>
    </r>
    <r>
      <rPr>
        <sz val="14"/>
        <color theme="1"/>
        <rFont val="Calibri"/>
        <family val="2"/>
        <scheme val="minor"/>
      </rPr>
      <t xml:space="preserve"> to 100, the hill pattern would have that sum plus the sum from 99 to 1. If we add 100, we have twice the sum from 1 to 100. Therefore, 100² + 100 = twice the sum from 1 to 100.</t>
    </r>
  </si>
  <si>
    <r>
      <t xml:space="preserve">To copy image, click upper left corner of cell B6, hold Shift down, Arrow right &gt; to K6 then down </t>
    </r>
    <r>
      <rPr>
        <sz val="10"/>
        <rFont val="Segoe UI Symbol"/>
        <family val="2"/>
      </rPr>
      <t>∨</t>
    </r>
    <r>
      <rPr>
        <sz val="10"/>
        <rFont val="Calibri"/>
        <family val="2"/>
      </rPr>
      <t xml:space="preserve"> </t>
    </r>
    <r>
      <rPr>
        <sz val="10"/>
        <rFont val="Calibri"/>
        <family val="2"/>
        <scheme val="minor"/>
      </rPr>
      <t xml:space="preserve">to row 29. Once highlighted, type Ctrl+C. Go to Word, click </t>
    </r>
    <r>
      <rPr>
        <sz val="10"/>
        <rFont val="Segoe UI Symbol"/>
        <family val="2"/>
      </rPr>
      <t>∨</t>
    </r>
    <r>
      <rPr>
        <sz val="10"/>
        <rFont val="Calibri"/>
        <family val="2"/>
        <scheme val="minor"/>
      </rPr>
      <t xml:space="preserve"> beneath Paste, click Paste Special, click Picture (Enhanced Metafile) and resize as necessary.</t>
    </r>
  </si>
  <si>
    <t>Use click-boxes.</t>
  </si>
  <si>
    <r>
      <t xml:space="preserve">Now, ignore the diagonal lines. Instead, focus on the </t>
    </r>
    <r>
      <rPr>
        <sz val="14"/>
        <color theme="0"/>
        <rFont val="Segoe MDL2 Assets"/>
        <family val="1"/>
      </rPr>
      <t>∟</t>
    </r>
    <r>
      <rPr>
        <sz val="14"/>
        <color theme="0"/>
        <rFont val="Calibri"/>
        <family val="2"/>
        <scheme val="minor"/>
      </rPr>
      <t xml:space="preserve"> shaped</t>
    </r>
  </si>
  <si>
    <t>diagonal lines until they reach the bottom.</t>
  </si>
  <si>
    <r>
      <t xml:space="preserve">In this instance, all vertices from 1 to </t>
    </r>
    <r>
      <rPr>
        <i/>
        <sz val="14"/>
        <color theme="1"/>
        <rFont val="Calibri"/>
        <family val="2"/>
        <scheme val="minor"/>
      </rPr>
      <t>k</t>
    </r>
    <r>
      <rPr>
        <sz val="14"/>
        <color theme="1"/>
        <rFont val="Calibri"/>
        <family val="2"/>
        <scheme val="minor"/>
      </rPr>
      <t xml:space="preserve"> have a horizontal counterpart in vertices </t>
    </r>
    <r>
      <rPr>
        <i/>
        <sz val="14"/>
        <color theme="1"/>
        <rFont val="Calibri"/>
        <family val="2"/>
        <scheme val="minor"/>
      </rPr>
      <t>n</t>
    </r>
    <r>
      <rPr>
        <sz val="14"/>
        <color theme="1"/>
        <rFont val="Calibri"/>
        <family val="2"/>
        <scheme val="minor"/>
      </rPr>
      <t xml:space="preserve">-1 to </t>
    </r>
    <r>
      <rPr>
        <i/>
        <sz val="14"/>
        <color theme="1"/>
        <rFont val="Calibri"/>
        <family val="2"/>
        <scheme val="minor"/>
      </rPr>
      <t>n-k</t>
    </r>
    <r>
      <rPr>
        <sz val="14"/>
        <color theme="1"/>
        <rFont val="Calibri"/>
        <family val="2"/>
        <scheme val="minor"/>
      </rPr>
      <t xml:space="preserve"> = </t>
    </r>
    <r>
      <rPr>
        <i/>
        <sz val="14"/>
        <color theme="1"/>
        <rFont val="Calibri"/>
        <family val="2"/>
        <scheme val="minor"/>
      </rPr>
      <t>k</t>
    </r>
    <r>
      <rPr>
        <sz val="14"/>
        <color theme="1"/>
        <rFont val="Calibri"/>
        <family val="2"/>
        <scheme val="minor"/>
      </rPr>
      <t>+1 (click C2 and C3 on and A4 off).</t>
    </r>
  </si>
  <si>
    <r>
      <t xml:space="preserve">In this instance, all vertices from 1 to </t>
    </r>
    <r>
      <rPr>
        <i/>
        <sz val="14"/>
        <color theme="1"/>
        <rFont val="Calibri"/>
        <family val="2"/>
        <scheme val="minor"/>
      </rPr>
      <t>k</t>
    </r>
    <r>
      <rPr>
        <sz val="14"/>
        <color theme="1"/>
        <rFont val="Calibri"/>
        <family val="2"/>
        <scheme val="minor"/>
      </rPr>
      <t xml:space="preserve"> have a horizontal counterpart in vertices n-1 to </t>
    </r>
    <r>
      <rPr>
        <i/>
        <sz val="14"/>
        <color theme="1"/>
        <rFont val="Calibri"/>
        <family val="2"/>
        <scheme val="minor"/>
      </rPr>
      <t>n-k</t>
    </r>
    <r>
      <rPr>
        <sz val="14"/>
        <color theme="1"/>
        <rFont val="Calibri"/>
        <family val="2"/>
        <scheme val="minor"/>
      </rPr>
      <t xml:space="preserve"> = </t>
    </r>
    <r>
      <rPr>
        <i/>
        <sz val="14"/>
        <color theme="1"/>
        <rFont val="Calibri"/>
        <family val="2"/>
        <scheme val="minor"/>
      </rPr>
      <t>k</t>
    </r>
    <r>
      <rPr>
        <sz val="14"/>
        <color theme="1"/>
        <rFont val="Calibri"/>
        <family val="2"/>
        <scheme val="minor"/>
      </rPr>
      <t>+1 (click C2 and C3 on and A4 off).</t>
    </r>
  </si>
  <si>
    <t>Scroll n from 3 to 31 and watch how the images develop (click Circle, Polygon, and Polygon Points off for sharpest image).</t>
  </si>
  <si>
    <t>Consider the largest such sharpest angle isosceles triangle having a horizontal base and slanted legs.</t>
  </si>
  <si>
    <t>We wish to count all triangles of various sizes in this image. Call this number of triangles T(n).</t>
  </si>
  <si>
    <t>There are various ways to do this, but the easiest is to use apex vertices (since all apex vertices are also the polygon's vertices).</t>
  </si>
  <si>
    <r>
      <t xml:space="preserve">Table 1. Clickable </t>
    </r>
    <r>
      <rPr>
        <i/>
        <sz val="17"/>
        <color theme="1"/>
        <rFont val="Calibri"/>
        <family val="2"/>
        <scheme val="minor"/>
      </rPr>
      <t>Sharpest Triangles</t>
    </r>
    <r>
      <rPr>
        <sz val="17"/>
        <color theme="1"/>
        <rFont val="Calibri"/>
        <family val="2"/>
        <scheme val="minor"/>
      </rPr>
      <t xml:space="preserve"> discussion points and questions in five topic areas</t>
    </r>
  </si>
  <si>
    <r>
      <t xml:space="preserve">We wish to count all triangles of various sizes in this image. Call this number of triangles </t>
    </r>
    <r>
      <rPr>
        <i/>
        <sz val="14"/>
        <color theme="1"/>
        <rFont val="Calibri"/>
        <family val="2"/>
        <scheme val="minor"/>
      </rPr>
      <t>T</t>
    </r>
    <r>
      <rPr>
        <sz val="14"/>
        <color theme="1"/>
        <rFont val="Calibri"/>
        <family val="2"/>
        <scheme val="minor"/>
      </rPr>
      <t>(</t>
    </r>
    <r>
      <rPr>
        <i/>
        <sz val="14"/>
        <color theme="1"/>
        <rFont val="Calibri"/>
        <family val="2"/>
        <scheme val="minor"/>
      </rPr>
      <t>n</t>
    </r>
    <r>
      <rPr>
        <sz val="14"/>
        <color theme="1"/>
        <rFont val="Calibri"/>
        <family val="2"/>
        <scheme val="minor"/>
      </rPr>
      <t>).</t>
    </r>
  </si>
  <si>
    <r>
      <rPr>
        <b/>
        <sz val="14"/>
        <rFont val="Calibri"/>
        <family val="2"/>
        <scheme val="minor"/>
      </rPr>
      <t>Counting on diagonals</t>
    </r>
    <r>
      <rPr>
        <sz val="14"/>
        <rFont val="Calibri"/>
        <family val="2"/>
        <scheme val="minor"/>
      </rPr>
      <t>: Consider the diagonal lines that have</t>
    </r>
  </si>
  <si>
    <t>been placed between dots (main diagonal highlighted).</t>
  </si>
  <si>
    <r>
      <t xml:space="preserve">Scroll </t>
    </r>
    <r>
      <rPr>
        <i/>
        <sz val="14"/>
        <color theme="1"/>
        <rFont val="Calibri"/>
        <family val="2"/>
        <scheme val="minor"/>
      </rPr>
      <t>n</t>
    </r>
    <r>
      <rPr>
        <sz val="14"/>
        <color theme="1"/>
        <rFont val="Calibri"/>
        <family val="2"/>
        <scheme val="minor"/>
      </rPr>
      <t xml:space="preserve"> from 3 to 31 and watch how the images develop (click Circle, Polygon, and Polygon Points off for sharpest image).</t>
    </r>
  </si>
  <si>
    <t>He noticed that if you take a second copy of those numbers and reverse their order and put them on top of one another, something magical occurs. To see this click the next box.</t>
  </si>
  <si>
    <t xml:space="preserve">                                                                                            100 +   99 +    98 + … +      3 +      2 +      1 </t>
  </si>
  <si>
    <t xml:space="preserve">                                                                                                 1 +      2 +      3 + … +   98 +    99 + 100  </t>
  </si>
  <si>
    <t>Instead of adding horizontally, add vertically:      101 + 101 + 101 + … + 101 + 101 + 101</t>
  </si>
  <si>
    <t xml:space="preserve">                                                                                           __________________________________ </t>
  </si>
  <si>
    <t>Each vertical sum is the same and the top row shows how many 101s are present.</t>
  </si>
  <si>
    <r>
      <t xml:space="preserve">More generally, 1 + 2 + … + </t>
    </r>
    <r>
      <rPr>
        <i/>
        <sz val="14"/>
        <color theme="1"/>
        <rFont val="Calibri"/>
        <family val="2"/>
        <scheme val="minor"/>
      </rPr>
      <t>k</t>
    </r>
    <r>
      <rPr>
        <sz val="14"/>
        <color theme="1"/>
        <rFont val="Calibri"/>
        <family val="2"/>
        <scheme val="minor"/>
      </rPr>
      <t xml:space="preserve"> = </t>
    </r>
    <r>
      <rPr>
        <i/>
        <sz val="14"/>
        <color theme="1"/>
        <rFont val="Calibri"/>
        <family val="2"/>
        <scheme val="minor"/>
      </rPr>
      <t>k</t>
    </r>
    <r>
      <rPr>
        <sz val="14"/>
        <color theme="1"/>
        <rFont val="Calibri"/>
        <family val="2"/>
        <scheme val="minor"/>
      </rPr>
      <t>·(</t>
    </r>
    <r>
      <rPr>
        <i/>
        <sz val="14"/>
        <color theme="1"/>
        <rFont val="Calibri"/>
        <family val="2"/>
        <scheme val="minor"/>
      </rPr>
      <t>k</t>
    </r>
    <r>
      <rPr>
        <sz val="14"/>
        <color theme="1"/>
        <rFont val="Calibri"/>
        <family val="2"/>
        <scheme val="minor"/>
      </rPr>
      <t xml:space="preserve"> + 1)/2. This is an example of Gauss addition (click next box to learn more).</t>
    </r>
  </si>
  <si>
    <r>
      <t xml:space="preserve">(1 </t>
    </r>
    <r>
      <rPr>
        <sz val="11"/>
        <color theme="1"/>
        <rFont val="Calibri"/>
        <family val="2"/>
      </rPr>
      <t xml:space="preserve">≤ </t>
    </r>
    <r>
      <rPr>
        <i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</rPr>
      <t xml:space="preserve">≤ </t>
    </r>
    <r>
      <rPr>
        <sz val="11"/>
        <color theme="1"/>
        <rFont val="Calibri"/>
        <family val="2"/>
        <scheme val="minor"/>
      </rPr>
      <t xml:space="preserve">15 so 3 </t>
    </r>
    <r>
      <rPr>
        <sz val="11"/>
        <color theme="1"/>
        <rFont val="Calibri"/>
        <family val="2"/>
      </rPr>
      <t xml:space="preserve">≤ </t>
    </r>
    <r>
      <rPr>
        <i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</rPr>
      <t xml:space="preserve">≤ </t>
    </r>
    <r>
      <rPr>
        <sz val="11"/>
        <color theme="1"/>
        <rFont val="Calibri"/>
        <family val="2"/>
        <scheme val="minor"/>
      </rPr>
      <t>31)</t>
    </r>
  </si>
  <si>
    <t>To count the gnomon of dots, note that adding a row adds k</t>
  </si>
  <si>
    <t xml:space="preserve">dots, and adding a column adds k dots, and one of those dots,  </t>
  </si>
  <si>
    <t>the bottom left corner, is common to both row and column.</t>
  </si>
  <si>
    <t>Each gnomon is therefore of the form 2k-1, where 2k-1</t>
  </si>
  <si>
    <t>is the kth odd number. This means that:</t>
  </si>
  <si>
    <t>The sequence of gnomons is the sequence of odd numbers.</t>
  </si>
  <si>
    <r>
      <t xml:space="preserve">It is worth noting that it is standard practice to go in the opposite direction and derive the hill formula (1) from the sum of the first </t>
    </r>
    <r>
      <rPr>
        <i/>
        <sz val="14"/>
        <color theme="1"/>
        <rFont val="Calibri"/>
        <family val="2"/>
        <scheme val="minor"/>
      </rPr>
      <t>k</t>
    </r>
    <r>
      <rPr>
        <sz val="14"/>
        <color theme="1"/>
        <rFont val="Calibri"/>
        <family val="2"/>
        <scheme val="minor"/>
      </rPr>
      <t xml:space="preserve"> numbers formula (3) rather than deriving (3) from (1). </t>
    </r>
  </si>
  <si>
    <t>The highlighted material may be too difficult for Grades 3 and 4.</t>
  </si>
  <si>
    <r>
      <t xml:space="preserve">The </t>
    </r>
    <r>
      <rPr>
        <b/>
        <sz val="12"/>
        <color theme="1"/>
        <rFont val="Arial Narrow"/>
        <family val="2"/>
      </rPr>
      <t>highlighted</t>
    </r>
    <r>
      <rPr>
        <b/>
        <sz val="12"/>
        <color theme="1"/>
        <rFont val="Calibri"/>
        <family val="2"/>
        <scheme val="minor"/>
      </rPr>
      <t xml:space="preserve"> material may be too difficult for Grades 3 and 4.</t>
    </r>
  </si>
  <si>
    <r>
      <t>Therefore, twice the sum of 1 to 100 is 100</t>
    </r>
    <r>
      <rPr>
        <sz val="14"/>
        <color theme="1"/>
        <rFont val="Calibri"/>
        <family val="2"/>
      </rPr>
      <t>·101 so the sum of 1 to 100 = 100·101/2 = 5,050.</t>
    </r>
  </si>
  <si>
    <t>a second way to count n = 31. This is done by quadrants.</t>
  </si>
  <si>
    <r>
      <t xml:space="preserve">In other words, the sum of the first </t>
    </r>
    <r>
      <rPr>
        <sz val="16"/>
        <color theme="0"/>
        <rFont val="Calibri"/>
        <family val="2"/>
      </rPr>
      <t>k</t>
    </r>
    <r>
      <rPr>
        <sz val="16"/>
        <color theme="0"/>
        <rFont val="Calibri"/>
        <family val="2"/>
        <scheme val="minor"/>
      </rPr>
      <t xml:space="preserve"> odd numbers is k</t>
    </r>
    <r>
      <rPr>
        <sz val="16"/>
        <color theme="0"/>
        <rFont val="Arial"/>
        <family val="2"/>
      </rPr>
      <t>²</t>
    </r>
    <r>
      <rPr>
        <sz val="16"/>
        <color theme="0"/>
        <rFont val="Calibri"/>
        <family val="2"/>
        <scheme val="minor"/>
      </rPr>
      <t>.</t>
    </r>
  </si>
  <si>
    <r>
      <t>If the jar has k</t>
    </r>
    <r>
      <rPr>
        <sz val="12"/>
        <color theme="0"/>
        <rFont val="Arial"/>
        <family val="2"/>
      </rPr>
      <t>²</t>
    </r>
    <r>
      <rPr>
        <sz val="12"/>
        <color theme="0"/>
        <rFont val="Calibri"/>
        <family val="2"/>
        <scheme val="minor"/>
      </rPr>
      <t xml:space="preserve"> pennies in it, once you are done</t>
    </r>
  </si>
  <si>
    <t xml:space="preserve">The classic story goes that Carl Friedrich Gauss (1777 - 1955) recognized a pattern as a young child when asked to sum the numbers from 1 to 100. </t>
  </si>
  <si>
    <r>
      <rPr>
        <i/>
        <sz val="14"/>
        <color theme="1"/>
        <rFont val="Calibri"/>
        <family val="2"/>
        <scheme val="minor"/>
      </rPr>
      <t>k</t>
    </r>
    <r>
      <rPr>
        <sz val="14"/>
        <color theme="1"/>
        <rFont val="Calibri"/>
        <family val="2"/>
        <scheme val="minor"/>
      </rPr>
      <t xml:space="preserve"> =</t>
    </r>
  </si>
  <si>
    <r>
      <t xml:space="preserve">It will have vertices 0, </t>
    </r>
    <r>
      <rPr>
        <i/>
        <sz val="14"/>
        <color theme="1"/>
        <rFont val="Calibri"/>
        <family val="2"/>
        <scheme val="minor"/>
      </rPr>
      <t>k</t>
    </r>
    <r>
      <rPr>
        <sz val="14"/>
        <color theme="1"/>
        <rFont val="Calibri"/>
        <family val="2"/>
        <scheme val="minor"/>
      </rPr>
      <t xml:space="preserve">, and </t>
    </r>
    <r>
      <rPr>
        <i/>
        <sz val="14"/>
        <color theme="1"/>
        <rFont val="Calibri"/>
        <family val="2"/>
        <scheme val="minor"/>
      </rPr>
      <t>k</t>
    </r>
    <r>
      <rPr>
        <sz val="14"/>
        <color theme="1"/>
        <rFont val="Calibri"/>
        <family val="2"/>
        <scheme val="minor"/>
      </rPr>
      <t>+1 -- show this triangle by clicking I2 on and I3 off (this triangle shares a common base with the polygon).</t>
    </r>
  </si>
  <si>
    <t>It will have vertices 0, k, and k+1 -- show this triangle by clicking I2 on and I3 off (this triangle shares a common base with the polygon).</t>
  </si>
  <si>
    <r>
      <t xml:space="preserve">●'s on </t>
    </r>
    <r>
      <rPr>
        <sz val="14"/>
        <color theme="1"/>
        <rFont val="Calibri"/>
        <family val="2"/>
      </rPr>
      <t>∕ 's</t>
    </r>
  </si>
  <si>
    <r>
      <t xml:space="preserve">so the total number of dots is </t>
    </r>
    <r>
      <rPr>
        <i/>
        <sz val="14"/>
        <rFont val="Calibri"/>
        <family val="2"/>
        <scheme val="minor"/>
      </rPr>
      <t>k</t>
    </r>
    <r>
      <rPr>
        <vertAlign val="superscript"/>
        <sz val="14"/>
        <rFont val="Calibri"/>
        <family val="2"/>
        <scheme val="minor"/>
      </rPr>
      <t>2</t>
    </r>
  </si>
  <si>
    <t>Both images below are closely related to one another despite looking very different.</t>
  </si>
  <si>
    <t xml:space="preserve">   This sheet shows you other ways to think about how many dots are in a square of dots</t>
  </si>
  <si>
    <t xml:space="preserve">   This sheet shows you a different way to think about how many dots are in a square of dots</t>
  </si>
  <si>
    <t xml:space="preserve">To consider those methods, click here. </t>
  </si>
  <si>
    <t>Size of square (dots per side)</t>
  </si>
  <si>
    <r>
      <t xml:space="preserve">Focus on what changes as we change k. Note the </t>
    </r>
    <r>
      <rPr>
        <sz val="14"/>
        <color theme="0"/>
        <rFont val="Segoe MDL2 Assets"/>
        <family val="1"/>
      </rPr>
      <t>∟</t>
    </r>
    <r>
      <rPr>
        <sz val="14"/>
        <color theme="0"/>
        <rFont val="Calibri"/>
        <family val="2"/>
        <scheme val="minor"/>
      </rPr>
      <t xml:space="preserve"> shaped</t>
    </r>
  </si>
  <si>
    <r>
      <rPr>
        <b/>
        <i/>
        <sz val="20"/>
        <rFont val="Calibri"/>
        <family val="2"/>
        <scheme val="minor"/>
      </rPr>
      <t>k</t>
    </r>
    <r>
      <rPr>
        <b/>
        <sz val="20"/>
        <rFont val="Calibri"/>
        <family val="2"/>
        <scheme val="minor"/>
      </rPr>
      <t xml:space="preserve"> =</t>
    </r>
  </si>
  <si>
    <r>
      <t xml:space="preserve">To copy image, click upper left corner of cell B6, hold Shift down, Arrow right &gt; to K6 then down </t>
    </r>
    <r>
      <rPr>
        <sz val="10"/>
        <color rgb="FFFF0000"/>
        <rFont val="Segoe UI Symbol"/>
        <family val="2"/>
      </rPr>
      <t>∨</t>
    </r>
    <r>
      <rPr>
        <sz val="10"/>
        <color rgb="FFFF0000"/>
        <rFont val="Calibri"/>
        <family val="2"/>
      </rPr>
      <t xml:space="preserve"> </t>
    </r>
    <r>
      <rPr>
        <sz val="10"/>
        <color rgb="FFFF0000"/>
        <rFont val="Calibri"/>
        <family val="2"/>
        <scheme val="minor"/>
      </rPr>
      <t xml:space="preserve">to row 29. Once highlighted, type Ctrl+C. Go to Word, click </t>
    </r>
    <r>
      <rPr>
        <sz val="10"/>
        <color rgb="FFFF0000"/>
        <rFont val="Segoe UI Symbol"/>
        <family val="2"/>
      </rPr>
      <t>∨</t>
    </r>
    <r>
      <rPr>
        <sz val="10"/>
        <color rgb="FFFF0000"/>
        <rFont val="Calibri"/>
        <family val="2"/>
        <scheme val="minor"/>
      </rPr>
      <t xml:space="preserve"> beneath Paste, click Paste Special, click Picture (Enhanced Metafile) and resize as necessary.</t>
    </r>
  </si>
  <si>
    <t>The top box shows you another interesting pattern.</t>
  </si>
  <si>
    <t>The sharpest triangles image can be thought of in a different way. Here we examine: How many smallest polygons are in the image?</t>
  </si>
  <si>
    <t>Where are the smallest triangles located on the image?</t>
  </si>
  <si>
    <t>They are located on the perimeter of the image. In each case, the sharpest triangle angle is a vertex of the n-gon.</t>
  </si>
  <si>
    <t>Each quadrangles has one set of parrellel sides and one set of non-parallel sides. The parallel sides are horizontal. Each is a trapezoid.</t>
  </si>
  <si>
    <t xml:space="preserve">In fact, since the non-parallel sides are equal in length, each is an isoceles trapezoid. </t>
  </si>
  <si>
    <t>The image has two types of smallest polygons. There are 3 and 4 sided polygons, or triangles and quadrangles.</t>
  </si>
  <si>
    <t>By smallest, we mean polygons that do not overlap. We do not mean the smallest in absolute size because the answer to that is clear.</t>
  </si>
  <si>
    <t>Given how the image was constructed, the 3-sided polygons are isoceles triangles.</t>
  </si>
  <si>
    <t xml:space="preserve"> </t>
  </si>
  <si>
    <t>On an absolute basis, the smallest polygon is the triangle at vertex 0.</t>
  </si>
  <si>
    <t>Two types of smallest polygons</t>
  </si>
  <si>
    <t>Top-down (for n &gt; 5)</t>
  </si>
  <si>
    <t>As long as n is large enough, this same process happens again. Four more T&amp;T are added in row 3, etc.</t>
  </si>
  <si>
    <t>The base from row 1 is now the top of the middle trapezoid in row 2 with a trapezoid and triangle added to each side or 5 T&amp;T total.</t>
  </si>
  <si>
    <t xml:space="preserve">The top row (row 1 is the row next to vertex label 1) has a single triangle and row 2 always is 4 more than the first (if n &gt; 5). </t>
  </si>
  <si>
    <t xml:space="preserve">The next row up (k-1) has 4 more T&amp;T using the same reasoning as above. And, if n is large enough, the next row up has 4 more, etc. </t>
  </si>
  <si>
    <t xml:space="preserve">The reason for this is straightforward but easiest to see by increasing n and watch what happens, focusing on the middle.  </t>
  </si>
  <si>
    <t xml:space="preserve">Imagine that the image is made from a long thin strip of paper cut into an isosceles triangle. Fold the paper along horizontal folds. </t>
  </si>
  <si>
    <t xml:space="preserve">The middle row has the most T&amp;T and that amount is two more than the largest of the row directly above or directly below it. </t>
  </si>
  <si>
    <t>Middle (consider the row with the longest horizontal line at either top or bottom of the row)</t>
  </si>
  <si>
    <t>So when n = 21, Total T&amp;T = 1+5+9+13+17+19+15+11+7+3. By alternating top and bottom note that this is just the first k odd numbers.</t>
  </si>
  <si>
    <t>As n increases, two things happen, the angle get sharper and the number of "folds" increases. Turn Clickbox in I4 on to see T&amp;T by row.</t>
  </si>
  <si>
    <t>Counting Smallest Triangles and Trapezoids, T&amp;T</t>
  </si>
  <si>
    <t>The easiest way to count total T&amp;T is to consider what happens by row from Three Perspectives. Top-down, Bottom-up, and Middle.</t>
  </si>
  <si>
    <t>Two types of Smallest Polygons</t>
  </si>
  <si>
    <r>
      <t xml:space="preserve">The </t>
    </r>
    <r>
      <rPr>
        <b/>
        <i/>
        <sz val="14"/>
        <color theme="1"/>
        <rFont val="Calibri"/>
        <family val="2"/>
        <scheme val="minor"/>
      </rPr>
      <t xml:space="preserve">Sharpest Triangles </t>
    </r>
    <r>
      <rPr>
        <sz val="14"/>
        <color theme="1"/>
        <rFont val="Calibri"/>
        <family val="2"/>
        <scheme val="minor"/>
      </rPr>
      <t xml:space="preserve">image can be thought of in a different way. Here we examine: </t>
    </r>
    <r>
      <rPr>
        <b/>
        <sz val="14"/>
        <color theme="1"/>
        <rFont val="Calibri"/>
        <family val="2"/>
        <scheme val="minor"/>
      </rPr>
      <t>How many smallest polygons are in the image?</t>
    </r>
  </si>
  <si>
    <t xml:space="preserve">          On an absolute basis, the smallest polygon is the triangle at vertex 0.</t>
  </si>
  <si>
    <t xml:space="preserve">          They are located on the perimeter of the image. In each case, the sharpest triangle angle is a vertex of the n-gon.</t>
  </si>
  <si>
    <t xml:space="preserve">In fact, since base angles are equal and non-parallel sides are equal length, each is an isoceles trapezoid. </t>
  </si>
  <si>
    <r>
      <t xml:space="preserve">The easiest way to count total T&amp;T is to consider what happens by row from </t>
    </r>
    <r>
      <rPr>
        <i/>
        <sz val="14"/>
        <color theme="1"/>
        <rFont val="Calibri"/>
        <family val="2"/>
        <scheme val="minor"/>
      </rPr>
      <t>Three Perspectives.:Top-down, Bottom-up, and Middle.</t>
    </r>
  </si>
  <si>
    <r>
      <t>Imagine that the image is made from a long thin strip of paper cut into an isosceles triangle. Fold the paper along horizontal folds. (</t>
    </r>
    <r>
      <rPr>
        <i/>
        <sz val="14"/>
        <color theme="1"/>
        <rFont val="Calibri"/>
        <family val="2"/>
        <scheme val="minor"/>
      </rPr>
      <t>Table 1, The completed image</t>
    </r>
    <r>
      <rPr>
        <sz val="14"/>
        <color theme="1"/>
        <rFont val="Calibri"/>
        <family val="2"/>
        <scheme val="minor"/>
      </rPr>
      <t xml:space="preserve"> provides additional detail on this folding process.)</t>
    </r>
  </si>
  <si>
    <t xml:space="preserve">The middle row has the most T&amp;T and that amount is two more than the largest T&amp;T count in the row directly above or directly below it. </t>
  </si>
  <si>
    <t>Bottom-up (for n &gt; 7)</t>
  </si>
  <si>
    <t>We know from sheet 3. Square by Gnomons that the sum of the first k odd numbers is k².</t>
  </si>
  <si>
    <r>
      <t>We know from sheet 3. Square by Gnomons that the sum of the first k odd numbers is k</t>
    </r>
    <r>
      <rPr>
        <vertAlign val="superscript"/>
        <sz val="14"/>
        <color theme="1"/>
        <rFont val="Calibri"/>
        <family val="2"/>
        <scheme val="minor"/>
      </rPr>
      <t>2</t>
    </r>
    <r>
      <rPr>
        <sz val="14"/>
        <color theme="1"/>
        <rFont val="Calibri"/>
        <family val="2"/>
        <scheme val="minor"/>
      </rPr>
      <t>.</t>
    </r>
  </si>
  <si>
    <r>
      <rPr>
        <sz val="16"/>
        <color theme="1"/>
        <rFont val="Calibri"/>
        <family val="2"/>
        <scheme val="minor"/>
      </rPr>
      <t xml:space="preserve">Table 2. Clickable notes at the bottom of the  </t>
    </r>
    <r>
      <rPr>
        <i/>
        <sz val="16"/>
        <color theme="1"/>
        <rFont val="Calibri"/>
        <family val="2"/>
        <scheme val="minor"/>
      </rPr>
      <t>Square by Diagonals</t>
    </r>
    <r>
      <rPr>
        <sz val="16"/>
        <color theme="1"/>
        <rFont val="Calibri"/>
        <family val="2"/>
        <scheme val="minor"/>
      </rPr>
      <t xml:space="preserve"> sheet showing another use for the hill formula: Gauss addition</t>
    </r>
    <r>
      <rPr>
        <sz val="17"/>
        <color theme="1"/>
        <rFont val="Calibri"/>
        <family val="2"/>
        <scheme val="minor"/>
      </rPr>
      <t xml:space="preserve"> </t>
    </r>
  </si>
  <si>
    <r>
      <t xml:space="preserve">Table 1. Clickable  </t>
    </r>
    <r>
      <rPr>
        <i/>
        <sz val="17"/>
        <color theme="1"/>
        <rFont val="Calibri"/>
        <family val="2"/>
        <scheme val="minor"/>
      </rPr>
      <t>Triangles and Trapezoids</t>
    </r>
    <r>
      <rPr>
        <sz val="17"/>
        <color theme="1"/>
        <rFont val="Calibri"/>
        <family val="2"/>
        <scheme val="minor"/>
      </rPr>
      <t xml:space="preserve"> discussion points and questions in two topic areas</t>
    </r>
  </si>
  <si>
    <r>
      <t xml:space="preserve">Click here to learn about </t>
    </r>
    <r>
      <rPr>
        <b/>
        <i/>
        <sz val="18"/>
        <rFont val="Calibri"/>
        <family val="2"/>
        <scheme val="minor"/>
      </rPr>
      <t>gnomons</t>
    </r>
  </si>
  <si>
    <r>
      <rPr>
        <i/>
        <sz val="18"/>
        <color theme="9" tint="-0.499984740745262"/>
        <rFont val="Calibri"/>
        <family val="2"/>
        <scheme val="minor"/>
      </rPr>
      <t xml:space="preserve">Counting </t>
    </r>
    <r>
      <rPr>
        <b/>
        <i/>
        <sz val="18"/>
        <color theme="9" tint="-0.499984740745262"/>
        <rFont val="Calibri"/>
        <family val="2"/>
        <scheme val="minor"/>
      </rPr>
      <t>Smallest</t>
    </r>
    <r>
      <rPr>
        <i/>
        <sz val="18"/>
        <color theme="9" tint="-0.499984740745262"/>
        <rFont val="Calibri"/>
        <family val="2"/>
        <scheme val="minor"/>
      </rPr>
      <t xml:space="preserve"> Trapezoids and Triangles by Row</t>
    </r>
    <r>
      <rPr>
        <sz val="18"/>
        <color theme="9" tint="-0.499984740745262"/>
        <rFont val="Calibri"/>
        <family val="2"/>
        <scheme val="minor"/>
      </rPr>
      <t xml:space="preserve"> in Odd Polygons</t>
    </r>
  </si>
  <si>
    <r>
      <t xml:space="preserve">Trapezoids &amp; </t>
    </r>
    <r>
      <rPr>
        <b/>
        <sz val="12"/>
        <color theme="9" tint="-0.499984740745262"/>
        <rFont val="Calibri"/>
        <family val="2"/>
      </rPr>
      <t>Δs by Row</t>
    </r>
    <r>
      <rPr>
        <b/>
        <sz val="12"/>
        <color theme="9" tint="-0.499984740745262"/>
        <rFont val="Calibri"/>
        <family val="2"/>
        <scheme val="minor"/>
      </rPr>
      <t xml:space="preserve">                 </t>
    </r>
  </si>
  <si>
    <t>Trapezoid &amp; Triangle T&amp;T counts</t>
  </si>
  <si>
    <t xml:space="preserve">are at the bottom of each row. </t>
  </si>
  <si>
    <t>The bottom row is row k where k = (n-1)/2. This row always has T&amp;T = 3, two triangles with apexes at k to k+1 and trapezoid in between.</t>
  </si>
  <si>
    <t>The image below has a large number of sharply pointed triangles of various sizes.</t>
  </si>
  <si>
    <r>
      <t>A much easier question to answer is:</t>
    </r>
    <r>
      <rPr>
        <sz val="15"/>
        <color theme="1"/>
        <rFont val="Calibri"/>
        <family val="2"/>
        <scheme val="minor"/>
      </rPr>
      <t xml:space="preserve"> </t>
    </r>
    <r>
      <rPr>
        <b/>
        <i/>
        <sz val="15"/>
        <color theme="1"/>
        <rFont val="Calibri"/>
        <family val="2"/>
        <scheme val="minor"/>
      </rPr>
      <t>How many dots are in the array below?</t>
    </r>
  </si>
  <si>
    <r>
      <rPr>
        <b/>
        <sz val="14"/>
        <color theme="1"/>
        <rFont val="Calibri"/>
        <family val="2"/>
        <scheme val="minor"/>
      </rPr>
      <t xml:space="preserve">2. </t>
    </r>
    <r>
      <rPr>
        <b/>
        <i/>
        <sz val="15"/>
        <color theme="1"/>
        <rFont val="Calibri"/>
        <family val="2"/>
        <scheme val="minor"/>
      </rPr>
      <t>How many non-overlapping triangles and trapezoids are there in the image?</t>
    </r>
  </si>
  <si>
    <r>
      <t>Two question are:</t>
    </r>
    <r>
      <rPr>
        <b/>
        <sz val="14"/>
        <color theme="1"/>
        <rFont val="Calibri"/>
        <family val="2"/>
        <scheme val="minor"/>
      </rPr>
      <t xml:space="preserve"> 1. </t>
    </r>
    <r>
      <rPr>
        <b/>
        <i/>
        <sz val="15"/>
        <color theme="1"/>
        <rFont val="Calibri"/>
        <family val="2"/>
        <scheme val="minor"/>
      </rPr>
      <t>How many triangles of various sizes are there in the image?</t>
    </r>
  </si>
  <si>
    <t>As it turns out, the answer to this easier question can help you answer the other two questions.</t>
  </si>
  <si>
    <r>
      <t xml:space="preserve">Erfle and Chakerian, </t>
    </r>
    <r>
      <rPr>
        <b/>
        <i/>
        <sz val="11"/>
        <color theme="1"/>
        <rFont val="Calibri"/>
        <family val="2"/>
        <scheme val="minor"/>
      </rPr>
      <t>Alternative Visions of Perfect Squares: An Exercise that ties Geometric Patterns to Numeric Patterns</t>
    </r>
    <r>
      <rPr>
        <sz val="11"/>
        <color theme="1"/>
        <rFont val="Calibri"/>
        <family val="2"/>
        <scheme val="minor"/>
      </rPr>
      <t xml:space="preserve"> (unpublished, 2020)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</si>
</sst>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7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2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7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</font>
    <font>
      <i/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sz val="8"/>
      <name val="Calibri"/>
      <family val="2"/>
      <scheme val="minor"/>
    </font>
    <font>
      <i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color theme="1"/>
      <name val="Avenir Next LT Pro"/>
      <family val="2"/>
    </font>
    <font>
      <sz val="13"/>
      <color theme="1"/>
      <name val="Bahnschrift Light"/>
      <family val="2"/>
    </font>
    <font>
      <i/>
      <sz val="13"/>
      <color theme="1"/>
      <name val="Calibri"/>
      <family val="2"/>
    </font>
    <font>
      <sz val="12"/>
      <color theme="1"/>
      <name val="Calibri"/>
      <family val="2"/>
    </font>
    <font>
      <sz val="11"/>
      <color theme="0"/>
      <name val="Calibri"/>
      <family val="2"/>
    </font>
    <font>
      <sz val="18"/>
      <color theme="1"/>
      <name val="Calibri"/>
      <family val="2"/>
      <scheme val="minor"/>
    </font>
    <font>
      <vertAlign val="superscript"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SimSun"/>
    </font>
    <font>
      <b/>
      <sz val="12"/>
      <color theme="1"/>
      <name val="Bahnschrift Light"/>
      <family val="2"/>
    </font>
    <font>
      <b/>
      <sz val="10.8"/>
      <color theme="1"/>
      <name val="Calibri"/>
      <family val="2"/>
    </font>
    <font>
      <sz val="11"/>
      <color theme="4" tint="0.79998168889431442"/>
      <name val="Calibri"/>
      <family val="2"/>
      <scheme val="minor"/>
    </font>
    <font>
      <sz val="11"/>
      <color theme="5" tint="0.79998168889431442"/>
      <name val="Calibri"/>
      <family val="2"/>
      <scheme val="minor"/>
    </font>
    <font>
      <sz val="11"/>
      <color theme="7" tint="0.79998168889431442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i/>
      <sz val="17"/>
      <color theme="1"/>
      <name val="Calibri"/>
      <family val="2"/>
      <scheme val="minor"/>
    </font>
    <font>
      <b/>
      <sz val="14"/>
      <color theme="1"/>
      <name val="Bahnschrift Light"/>
      <family val="2"/>
    </font>
    <font>
      <sz val="11"/>
      <color theme="1"/>
      <name val="Calibri"/>
      <family val="1"/>
    </font>
    <font>
      <sz val="14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14"/>
      <color theme="0"/>
      <name val="Segoe MDL2 Assets"/>
      <family val="1"/>
    </font>
    <font>
      <sz val="11"/>
      <color theme="1"/>
      <name val="Cambria"/>
      <family val="1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Segoe UI Symbol"/>
      <family val="2"/>
    </font>
    <font>
      <sz val="12"/>
      <name val="Calibri"/>
      <family val="2"/>
      <scheme val="minor"/>
    </font>
    <font>
      <sz val="12"/>
      <name val="Calibri"/>
      <family val="2"/>
    </font>
    <font>
      <sz val="18"/>
      <name val="Calibri"/>
      <family val="2"/>
      <scheme val="minor"/>
    </font>
    <font>
      <i/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Segoe UI Symbol"/>
      <family val="2"/>
    </font>
    <font>
      <sz val="10"/>
      <name val="Calibri"/>
      <family val="2"/>
    </font>
    <font>
      <i/>
      <sz val="17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1"/>
      <color theme="9" tint="0.59999389629810485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Arial Narrow"/>
      <family val="2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16"/>
      <color theme="0"/>
      <name val="Calibri"/>
      <family val="2"/>
    </font>
    <font>
      <sz val="16"/>
      <color theme="0"/>
      <name val="Arial"/>
      <family val="2"/>
    </font>
    <font>
      <sz val="12"/>
      <color theme="0"/>
      <name val="Arial"/>
      <family val="2"/>
    </font>
    <font>
      <i/>
      <sz val="14"/>
      <name val="Calibri"/>
      <family val="2"/>
      <scheme val="minor"/>
    </font>
    <font>
      <vertAlign val="superscript"/>
      <sz val="14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8"/>
      <name val="Calibri"/>
      <family val="2"/>
      <scheme val="minor"/>
    </font>
    <font>
      <b/>
      <sz val="20"/>
      <name val="Calibri"/>
      <family val="2"/>
      <scheme val="minor"/>
    </font>
    <font>
      <b/>
      <i/>
      <sz val="20"/>
      <name val="Calibri"/>
      <family val="2"/>
      <scheme val="minor"/>
    </font>
    <font>
      <b/>
      <sz val="18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FF0000"/>
      <name val="Segoe UI Symbol"/>
      <family val="2"/>
    </font>
    <font>
      <sz val="10"/>
      <color rgb="FFFF0000"/>
      <name val="Calibri"/>
      <family val="2"/>
    </font>
    <font>
      <b/>
      <i/>
      <sz val="14"/>
      <color theme="1"/>
      <name val="Calibri"/>
      <family val="2"/>
      <scheme val="minor"/>
    </font>
    <font>
      <sz val="18"/>
      <color theme="9" tint="-0.499984740745262"/>
      <name val="Calibri"/>
      <family val="2"/>
      <scheme val="minor"/>
    </font>
    <font>
      <i/>
      <sz val="18"/>
      <color theme="9" tint="-0.499984740745262"/>
      <name val="Calibri"/>
      <family val="2"/>
      <scheme val="minor"/>
    </font>
    <font>
      <b/>
      <i/>
      <sz val="18"/>
      <color theme="9" tint="-0.499984740745262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b/>
      <sz val="12"/>
      <color theme="9" tint="-0.499984740745262"/>
      <name val="Calibri"/>
      <family val="2"/>
    </font>
    <font>
      <b/>
      <sz val="14"/>
      <color theme="9" tint="-0.499984740745262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5"/>
      <color theme="1"/>
      <name val="Calibri"/>
      <family val="2"/>
      <scheme val="minor"/>
    </font>
    <font>
      <sz val="15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 diagonalUp="1">
      <left/>
      <right/>
      <top/>
      <bottom/>
      <diagonal style="thin">
        <color auto="1"/>
      </diagonal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75">
    <xf numFmtId="0" fontId="0" fillId="0" borderId="0" xfId="0"/>
    <xf numFmtId="0" fontId="0" fillId="3" borderId="0" xfId="0" applyFill="1"/>
    <xf numFmtId="0" fontId="44" fillId="6" borderId="0" xfId="0" applyFont="1" applyFill="1" applyProtection="1">
      <protection locked="0"/>
    </xf>
    <xf numFmtId="0" fontId="45" fillId="6" borderId="0" xfId="0" applyFont="1" applyFill="1" applyProtection="1">
      <protection locked="0"/>
    </xf>
    <xf numFmtId="0" fontId="0" fillId="3" borderId="0" xfId="0" applyFill="1" applyProtection="1">
      <protection hidden="1"/>
    </xf>
    <xf numFmtId="0" fontId="16" fillId="3" borderId="0" xfId="0" applyFont="1" applyFill="1" applyProtection="1">
      <protection hidden="1"/>
    </xf>
    <xf numFmtId="0" fontId="0" fillId="0" borderId="0" xfId="0" applyProtection="1"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10" fillId="2" borderId="0" xfId="0" applyFont="1" applyFill="1" applyAlignment="1" applyProtection="1">
      <alignment vertical="center"/>
      <protection hidden="1"/>
    </xf>
    <xf numFmtId="0" fontId="0" fillId="2" borderId="0" xfId="0" applyFill="1" applyAlignment="1" applyProtection="1">
      <alignment vertical="center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16" fillId="3" borderId="0" xfId="0" applyFont="1" applyFill="1" applyProtection="1">
      <protection locked="0" hidden="1"/>
    </xf>
    <xf numFmtId="0" fontId="12" fillId="2" borderId="0" xfId="0" applyFont="1" applyFill="1" applyAlignment="1" applyProtection="1">
      <alignment vertical="center"/>
      <protection hidden="1"/>
    </xf>
    <xf numFmtId="0" fontId="2" fillId="2" borderId="0" xfId="0" applyFont="1" applyFill="1" applyAlignment="1" applyProtection="1">
      <alignment horizontal="right" vertical="center"/>
      <protection hidden="1"/>
    </xf>
    <xf numFmtId="0" fontId="8" fillId="2" borderId="0" xfId="0" applyFont="1" applyFill="1" applyAlignment="1" applyProtection="1">
      <alignment vertical="center"/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6" fillId="2" borderId="0" xfId="0" applyFont="1" applyFill="1" applyProtection="1">
      <protection hidden="1"/>
    </xf>
    <xf numFmtId="0" fontId="20" fillId="2" borderId="0" xfId="0" applyFont="1" applyFill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10" fillId="2" borderId="0" xfId="0" applyFont="1" applyFill="1" applyAlignment="1" applyProtection="1">
      <alignment horizontal="right" vertical="center"/>
      <protection hidden="1"/>
    </xf>
    <xf numFmtId="0" fontId="0" fillId="4" borderId="0" xfId="0" applyFill="1" applyProtection="1">
      <protection hidden="1"/>
    </xf>
    <xf numFmtId="0" fontId="38" fillId="3" borderId="0" xfId="0" applyFont="1" applyFill="1" applyAlignment="1" applyProtection="1">
      <alignment vertical="center"/>
      <protection hidden="1"/>
    </xf>
    <xf numFmtId="0" fontId="31" fillId="3" borderId="0" xfId="0" applyFont="1" applyFill="1" applyAlignment="1" applyProtection="1">
      <alignment vertical="center"/>
      <protection hidden="1"/>
    </xf>
    <xf numFmtId="0" fontId="0" fillId="4" borderId="0" xfId="0" applyFill="1" applyProtection="1">
      <protection locked="0" hidden="1"/>
    </xf>
    <xf numFmtId="0" fontId="3" fillId="0" borderId="0" xfId="0" applyFont="1" applyAlignment="1" applyProtection="1">
      <alignment vertical="center"/>
      <protection hidden="1"/>
    </xf>
    <xf numFmtId="0" fontId="16" fillId="0" borderId="0" xfId="0" applyFont="1" applyProtection="1">
      <protection hidden="1"/>
    </xf>
    <xf numFmtId="0" fontId="17" fillId="0" borderId="0" xfId="0" applyFont="1" applyAlignment="1" applyProtection="1">
      <alignment vertical="center"/>
      <protection hidden="1"/>
    </xf>
    <xf numFmtId="0" fontId="41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" xfId="0" applyBorder="1" applyProtection="1"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2" fillId="0" borderId="0" xfId="0" quotePrefix="1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0" fillId="0" borderId="2" xfId="0" applyBorder="1" applyProtection="1">
      <protection hidden="1"/>
    </xf>
    <xf numFmtId="0" fontId="0" fillId="0" borderId="2" xfId="0" applyBorder="1" applyAlignment="1" applyProtection="1">
      <alignment horizontal="left"/>
      <protection hidden="1"/>
    </xf>
    <xf numFmtId="0" fontId="0" fillId="0" borderId="2" xfId="0" applyBorder="1" applyAlignment="1" applyProtection="1">
      <alignment horizontal="center"/>
      <protection hidden="1"/>
    </xf>
    <xf numFmtId="0" fontId="16" fillId="0" borderId="2" xfId="0" applyFont="1" applyBorder="1" applyProtection="1">
      <protection hidden="1"/>
    </xf>
    <xf numFmtId="0" fontId="42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16" fillId="0" borderId="0" xfId="0" applyFont="1" applyProtection="1">
      <protection locked="0" hidden="1"/>
    </xf>
    <xf numFmtId="0" fontId="42" fillId="0" borderId="0" xfId="0" applyFont="1" applyAlignment="1" applyProtection="1">
      <alignment vertical="center"/>
      <protection locked="0" hidden="1"/>
    </xf>
    <xf numFmtId="0" fontId="16" fillId="0" borderId="0" xfId="0" applyFont="1" applyAlignment="1" applyProtection="1">
      <alignment horizontal="center"/>
      <protection hidden="1"/>
    </xf>
    <xf numFmtId="0" fontId="44" fillId="3" borderId="0" xfId="0" applyFont="1" applyFill="1"/>
    <xf numFmtId="0" fontId="17" fillId="3" borderId="0" xfId="0" applyFont="1" applyFill="1" applyAlignment="1" applyProtection="1">
      <alignment vertical="center" wrapText="1"/>
      <protection hidden="1"/>
    </xf>
    <xf numFmtId="0" fontId="17" fillId="3" borderId="0" xfId="0" applyFont="1" applyFill="1" applyAlignment="1" applyProtection="1">
      <alignment vertical="center"/>
      <protection hidden="1"/>
    </xf>
    <xf numFmtId="0" fontId="38" fillId="3" borderId="0" xfId="0" applyFont="1" applyFill="1" applyAlignment="1">
      <alignment vertical="top"/>
    </xf>
    <xf numFmtId="0" fontId="44" fillId="6" borderId="0" xfId="0" applyFont="1" applyFill="1" applyAlignment="1" applyProtection="1">
      <alignment vertical="center"/>
      <protection locked="0"/>
    </xf>
    <xf numFmtId="0" fontId="15" fillId="3" borderId="0" xfId="0" applyFont="1" applyFill="1" applyAlignment="1" applyProtection="1">
      <alignment vertical="center"/>
      <protection hidden="1"/>
    </xf>
    <xf numFmtId="0" fontId="44" fillId="6" borderId="0" xfId="0" applyFont="1" applyFill="1" applyAlignment="1" applyProtection="1">
      <alignment horizontal="right" vertical="center"/>
      <protection locked="0"/>
    </xf>
    <xf numFmtId="0" fontId="0" fillId="2" borderId="0" xfId="0" applyFill="1" applyProtection="1">
      <protection hidden="1"/>
    </xf>
    <xf numFmtId="0" fontId="6" fillId="2" borderId="0" xfId="0" applyFont="1" applyFill="1" applyAlignment="1" applyProtection="1">
      <alignment horizontal="right"/>
      <protection hidden="1"/>
    </xf>
    <xf numFmtId="0" fontId="17" fillId="2" borderId="0" xfId="0" applyFont="1" applyFill="1" applyProtection="1">
      <protection hidden="1"/>
    </xf>
    <xf numFmtId="0" fontId="3" fillId="2" borderId="0" xfId="0" applyFont="1" applyFill="1" applyAlignment="1" applyProtection="1">
      <alignment horizontal="right"/>
      <protection hidden="1"/>
    </xf>
    <xf numFmtId="0" fontId="7" fillId="2" borderId="0" xfId="0" applyFont="1" applyFill="1" applyProtection="1">
      <protection hidden="1"/>
    </xf>
    <xf numFmtId="0" fontId="6" fillId="2" borderId="0" xfId="0" applyFont="1" applyFill="1" applyAlignment="1" applyProtection="1">
      <alignment vertical="top"/>
      <protection hidden="1"/>
    </xf>
    <xf numFmtId="0" fontId="3" fillId="2" borderId="0" xfId="0" applyFont="1" applyFill="1" applyAlignment="1" applyProtection="1">
      <alignment horizontal="left"/>
      <protection hidden="1"/>
    </xf>
    <xf numFmtId="0" fontId="3" fillId="2" borderId="0" xfId="0" applyFont="1" applyFill="1" applyAlignment="1" applyProtection="1">
      <alignment horizontal="right" vertical="center"/>
      <protection hidden="1"/>
    </xf>
    <xf numFmtId="0" fontId="48" fillId="3" borderId="0" xfId="0" applyFont="1" applyFill="1" applyAlignment="1" applyProtection="1">
      <alignment vertical="center"/>
      <protection hidden="1"/>
    </xf>
    <xf numFmtId="0" fontId="44" fillId="0" borderId="0" xfId="0" applyFont="1" applyProtection="1">
      <protection hidden="1"/>
    </xf>
    <xf numFmtId="0" fontId="44" fillId="3" borderId="0" xfId="0" applyFont="1" applyFill="1" applyProtection="1">
      <protection hidden="1"/>
    </xf>
    <xf numFmtId="0" fontId="45" fillId="3" borderId="0" xfId="0" applyFont="1" applyFill="1" applyAlignment="1" applyProtection="1">
      <alignment vertical="top"/>
      <protection hidden="1"/>
    </xf>
    <xf numFmtId="0" fontId="45" fillId="3" borderId="0" xfId="0" applyFont="1" applyFill="1" applyProtection="1">
      <protection hidden="1"/>
    </xf>
    <xf numFmtId="0" fontId="51" fillId="3" borderId="0" xfId="0" applyFont="1" applyFill="1" applyProtection="1">
      <protection hidden="1"/>
    </xf>
    <xf numFmtId="0" fontId="44" fillId="3" borderId="0" xfId="0" applyFont="1" applyFill="1" applyProtection="1">
      <protection locked="0" hidden="1"/>
    </xf>
    <xf numFmtId="0" fontId="45" fillId="3" borderId="0" xfId="0" applyFont="1" applyFill="1" applyAlignment="1" applyProtection="1">
      <alignment vertical="center"/>
      <protection hidden="1"/>
    </xf>
    <xf numFmtId="0" fontId="51" fillId="3" borderId="0" xfId="0" applyFont="1" applyFill="1" applyAlignment="1" applyProtection="1">
      <alignment horizontal="right" vertical="top"/>
      <protection hidden="1"/>
    </xf>
    <xf numFmtId="0" fontId="44" fillId="0" borderId="1" xfId="0" applyFont="1" applyBorder="1" applyProtection="1">
      <protection hidden="1"/>
    </xf>
    <xf numFmtId="0" fontId="44" fillId="3" borderId="1" xfId="0" applyFont="1" applyFill="1" applyBorder="1" applyProtection="1">
      <protection hidden="1"/>
    </xf>
    <xf numFmtId="0" fontId="17" fillId="3" borderId="0" xfId="0" applyFont="1" applyFill="1" applyAlignment="1">
      <alignment vertical="top"/>
    </xf>
    <xf numFmtId="0" fontId="16" fillId="7" borderId="0" xfId="0" applyFont="1" applyFill="1" applyProtection="1">
      <protection locked="0" hidden="1"/>
    </xf>
    <xf numFmtId="0" fontId="17" fillId="7" borderId="0" xfId="0" applyFont="1" applyFill="1" applyProtection="1">
      <protection hidden="1"/>
    </xf>
    <xf numFmtId="0" fontId="0" fillId="7" borderId="0" xfId="0" applyFill="1" applyProtection="1">
      <protection hidden="1"/>
    </xf>
    <xf numFmtId="0" fontId="47" fillId="7" borderId="0" xfId="0" applyFont="1" applyFill="1" applyProtection="1">
      <protection hidden="1"/>
    </xf>
    <xf numFmtId="0" fontId="35" fillId="8" borderId="0" xfId="0" applyFont="1" applyFill="1" applyProtection="1">
      <protection locked="0" hidden="1"/>
    </xf>
    <xf numFmtId="0" fontId="17" fillId="8" borderId="0" xfId="0" applyFont="1" applyFill="1" applyProtection="1">
      <protection hidden="1"/>
    </xf>
    <xf numFmtId="0" fontId="0" fillId="8" borderId="0" xfId="0" applyFill="1" applyProtection="1">
      <protection hidden="1"/>
    </xf>
    <xf numFmtId="0" fontId="36" fillId="9" borderId="0" xfId="0" applyFont="1" applyFill="1" applyProtection="1">
      <protection locked="0" hidden="1"/>
    </xf>
    <xf numFmtId="0" fontId="17" fillId="9" borderId="0" xfId="0" applyFont="1" applyFill="1" applyProtection="1">
      <protection hidden="1"/>
    </xf>
    <xf numFmtId="0" fontId="0" fillId="9" borderId="0" xfId="0" applyFill="1" applyProtection="1">
      <protection hidden="1"/>
    </xf>
    <xf numFmtId="0" fontId="37" fillId="10" borderId="0" xfId="0" applyFont="1" applyFill="1" applyProtection="1">
      <protection locked="0" hidden="1"/>
    </xf>
    <xf numFmtId="0" fontId="17" fillId="10" borderId="0" xfId="0" applyFont="1" applyFill="1" applyProtection="1">
      <protection hidden="1"/>
    </xf>
    <xf numFmtId="0" fontId="0" fillId="10" borderId="0" xfId="0" applyFill="1" applyProtection="1">
      <protection hidden="1"/>
    </xf>
    <xf numFmtId="0" fontId="17" fillId="10" borderId="0" xfId="0" applyFont="1" applyFill="1" applyAlignment="1" applyProtection="1">
      <alignment vertical="center"/>
      <protection hidden="1"/>
    </xf>
    <xf numFmtId="0" fontId="17" fillId="11" borderId="0" xfId="0" applyFont="1" applyFill="1" applyProtection="1">
      <protection hidden="1"/>
    </xf>
    <xf numFmtId="0" fontId="0" fillId="11" borderId="0" xfId="0" applyFill="1" applyProtection="1">
      <protection hidden="1"/>
    </xf>
    <xf numFmtId="0" fontId="0" fillId="11" borderId="0" xfId="0" applyFill="1" applyAlignment="1" applyProtection="1">
      <alignment wrapText="1"/>
      <protection hidden="1"/>
    </xf>
    <xf numFmtId="0" fontId="17" fillId="11" borderId="0" xfId="0" applyFont="1" applyFill="1" applyAlignment="1" applyProtection="1">
      <alignment horizontal="left" vertical="center"/>
      <protection hidden="1"/>
    </xf>
    <xf numFmtId="0" fontId="17" fillId="8" borderId="0" xfId="0" applyFont="1" applyFill="1" applyAlignment="1">
      <alignment wrapText="1"/>
    </xf>
    <xf numFmtId="0" fontId="17" fillId="9" borderId="0" xfId="0" applyFont="1" applyFill="1" applyAlignment="1">
      <alignment wrapText="1"/>
    </xf>
    <xf numFmtId="0" fontId="3" fillId="0" borderId="0" xfId="0" applyFont="1" applyAlignment="1" applyProtection="1">
      <alignment horizontal="center" vertical="center"/>
      <protection hidden="1"/>
    </xf>
    <xf numFmtId="0" fontId="6" fillId="0" borderId="0" xfId="0" quotePrefix="1" applyFont="1" applyAlignment="1" applyProtection="1">
      <alignment vertical="center"/>
      <protection hidden="1"/>
    </xf>
    <xf numFmtId="0" fontId="15" fillId="3" borderId="0" xfId="0" applyFont="1" applyFill="1" applyAlignment="1" applyProtection="1">
      <alignment vertical="top"/>
      <protection hidden="1"/>
    </xf>
    <xf numFmtId="0" fontId="17" fillId="10" borderId="0" xfId="0" applyFont="1" applyFill="1" applyAlignment="1">
      <alignment wrapText="1"/>
    </xf>
    <xf numFmtId="0" fontId="17" fillId="11" borderId="0" xfId="0" applyFont="1" applyFill="1" applyAlignment="1">
      <alignment wrapText="1"/>
    </xf>
    <xf numFmtId="0" fontId="17" fillId="3" borderId="0" xfId="0" applyFont="1" applyFill="1" applyAlignment="1">
      <alignment wrapText="1"/>
    </xf>
    <xf numFmtId="0" fontId="63" fillId="0" borderId="0" xfId="0" applyFont="1"/>
    <xf numFmtId="0" fontId="6" fillId="7" borderId="3" xfId="0" applyFont="1" applyFill="1" applyBorder="1" applyProtection="1">
      <protection hidden="1"/>
    </xf>
    <xf numFmtId="0" fontId="17" fillId="7" borderId="0" xfId="0" applyFont="1" applyFill="1" applyAlignment="1" applyProtection="1">
      <alignment vertical="center"/>
      <protection hidden="1"/>
    </xf>
    <xf numFmtId="0" fontId="16" fillId="7" borderId="0" xfId="0" applyFont="1" applyFill="1" applyProtection="1">
      <protection hidden="1"/>
    </xf>
    <xf numFmtId="0" fontId="6" fillId="7" borderId="0" xfId="0" applyFont="1" applyFill="1" applyProtection="1">
      <protection hidden="1"/>
    </xf>
    <xf numFmtId="0" fontId="2" fillId="3" borderId="0" xfId="0" applyFont="1" applyFill="1" applyAlignment="1" applyProtection="1">
      <alignment vertical="center" wrapText="1"/>
      <protection hidden="1"/>
    </xf>
    <xf numFmtId="0" fontId="17" fillId="7" borderId="0" xfId="0" applyFont="1" applyFill="1" applyAlignment="1" applyProtection="1">
      <alignment vertical="top"/>
      <protection hidden="1"/>
    </xf>
    <xf numFmtId="0" fontId="65" fillId="7" borderId="0" xfId="0" applyFont="1" applyFill="1" applyProtection="1">
      <protection locked="0" hidden="1"/>
    </xf>
    <xf numFmtId="0" fontId="0" fillId="3" borderId="0" xfId="0" applyFill="1" applyAlignment="1">
      <alignment vertical="top"/>
    </xf>
    <xf numFmtId="0" fontId="17" fillId="7" borderId="0" xfId="0" applyFont="1" applyFill="1" applyAlignment="1">
      <alignment vertical="top"/>
    </xf>
    <xf numFmtId="0" fontId="17" fillId="7" borderId="0" xfId="0" applyFont="1" applyFill="1" applyAlignment="1">
      <alignment horizontal="left" wrapText="1"/>
    </xf>
    <xf numFmtId="0" fontId="17" fillId="7" borderId="0" xfId="0" applyFont="1" applyFill="1"/>
    <xf numFmtId="0" fontId="0" fillId="7" borderId="0" xfId="0" applyFill="1"/>
    <xf numFmtId="0" fontId="45" fillId="7" borderId="0" xfId="0" applyFont="1" applyFill="1"/>
    <xf numFmtId="0" fontId="0" fillId="7" borderId="0" xfId="0" applyFill="1" applyAlignment="1">
      <alignment vertical="top"/>
    </xf>
    <xf numFmtId="0" fontId="17" fillId="7" borderId="2" xfId="0" applyFont="1" applyFill="1" applyBorder="1" applyAlignment="1">
      <alignment vertical="top"/>
    </xf>
    <xf numFmtId="0" fontId="17" fillId="7" borderId="2" xfId="0" applyFont="1" applyFill="1" applyBorder="1" applyAlignment="1">
      <alignment vertical="top" wrapText="1"/>
    </xf>
    <xf numFmtId="0" fontId="68" fillId="0" borderId="0" xfId="0" applyFont="1" applyProtection="1">
      <protection hidden="1"/>
    </xf>
    <xf numFmtId="0" fontId="69" fillId="0" borderId="0" xfId="0" applyFont="1" applyAlignment="1" applyProtection="1">
      <alignment horizontal="left"/>
      <protection hidden="1"/>
    </xf>
    <xf numFmtId="0" fontId="69" fillId="0" borderId="0" xfId="0" applyFont="1" applyProtection="1">
      <protection hidden="1"/>
    </xf>
    <xf numFmtId="0" fontId="69" fillId="0" borderId="0" xfId="0" applyFont="1" applyAlignment="1" applyProtection="1">
      <alignment horizontal="right"/>
      <protection hidden="1"/>
    </xf>
    <xf numFmtId="0" fontId="69" fillId="0" borderId="0" xfId="0" applyFont="1" applyAlignment="1" applyProtection="1">
      <alignment vertical="center"/>
      <protection hidden="1"/>
    </xf>
    <xf numFmtId="0" fontId="16" fillId="0" borderId="0" xfId="0" applyFont="1" applyAlignment="1" applyProtection="1">
      <alignment horizontal="left"/>
      <protection hidden="1"/>
    </xf>
    <xf numFmtId="0" fontId="68" fillId="0" borderId="0" xfId="0" applyFont="1" applyAlignment="1" applyProtection="1">
      <alignment horizontal="center"/>
      <protection hidden="1"/>
    </xf>
    <xf numFmtId="0" fontId="16" fillId="0" borderId="2" xfId="0" applyFont="1" applyBorder="1" applyProtection="1">
      <protection locked="0" hidden="1"/>
    </xf>
    <xf numFmtId="0" fontId="6" fillId="7" borderId="0" xfId="0" applyFont="1" applyFill="1" applyAlignment="1">
      <alignment horizontal="center" vertical="top"/>
    </xf>
    <xf numFmtId="0" fontId="6" fillId="8" borderId="0" xfId="0" applyFont="1" applyFill="1" applyAlignment="1">
      <alignment horizontal="center" vertical="top"/>
    </xf>
    <xf numFmtId="0" fontId="6" fillId="9" borderId="0" xfId="0" applyFont="1" applyFill="1" applyAlignment="1">
      <alignment horizontal="center" vertical="top"/>
    </xf>
    <xf numFmtId="0" fontId="6" fillId="10" borderId="0" xfId="0" applyFont="1" applyFill="1" applyAlignment="1">
      <alignment horizontal="center" vertical="top"/>
    </xf>
    <xf numFmtId="0" fontId="6" fillId="11" borderId="0" xfId="0" applyFont="1" applyFill="1" applyAlignment="1">
      <alignment horizontal="center" vertical="top"/>
    </xf>
    <xf numFmtId="0" fontId="6" fillId="11" borderId="2" xfId="0" applyFont="1" applyFill="1" applyBorder="1" applyAlignment="1">
      <alignment horizontal="center" vertical="top"/>
    </xf>
    <xf numFmtId="0" fontId="6" fillId="7" borderId="2" xfId="0" applyFont="1" applyFill="1" applyBorder="1" applyAlignment="1">
      <alignment horizontal="center" vertical="top"/>
    </xf>
    <xf numFmtId="0" fontId="6" fillId="8" borderId="2" xfId="0" applyFont="1" applyFill="1" applyBorder="1" applyAlignment="1">
      <alignment horizontal="center" vertical="top"/>
    </xf>
    <xf numFmtId="0" fontId="6" fillId="9" borderId="2" xfId="0" applyFont="1" applyFill="1" applyBorder="1" applyAlignment="1">
      <alignment horizontal="center" vertical="top"/>
    </xf>
    <xf numFmtId="0" fontId="6" fillId="10" borderId="2" xfId="0" applyFont="1" applyFill="1" applyBorder="1" applyAlignment="1">
      <alignment horizontal="center" vertical="top"/>
    </xf>
    <xf numFmtId="0" fontId="17" fillId="11" borderId="0" xfId="0" applyFont="1" applyFill="1" applyAlignment="1">
      <alignment horizontal="left" vertical="top" wrapText="1"/>
    </xf>
    <xf numFmtId="0" fontId="17" fillId="11" borderId="2" xfId="0" applyFont="1" applyFill="1" applyBorder="1" applyAlignment="1">
      <alignment horizontal="left" vertical="top" wrapText="1"/>
    </xf>
    <xf numFmtId="0" fontId="17" fillId="7" borderId="0" xfId="0" applyFont="1" applyFill="1" applyAlignment="1">
      <alignment vertical="top" wrapText="1"/>
    </xf>
    <xf numFmtId="0" fontId="28" fillId="3" borderId="0" xfId="0" applyFont="1" applyFill="1" applyAlignment="1" applyProtection="1">
      <alignment horizontal="center" vertical="center"/>
      <protection hidden="1"/>
    </xf>
    <xf numFmtId="0" fontId="18" fillId="3" borderId="0" xfId="0" applyFont="1" applyFill="1" applyAlignment="1" applyProtection="1">
      <alignment horizontal="center" vertical="center"/>
      <protection hidden="1"/>
    </xf>
    <xf numFmtId="0" fontId="6" fillId="3" borderId="0" xfId="0" applyFont="1" applyFill="1" applyAlignment="1" applyProtection="1">
      <alignment vertical="center"/>
      <protection hidden="1"/>
    </xf>
    <xf numFmtId="0" fontId="17" fillId="3" borderId="1" xfId="0" applyFont="1" applyFill="1" applyBorder="1" applyProtection="1">
      <protection hidden="1"/>
    </xf>
    <xf numFmtId="0" fontId="6" fillId="3" borderId="0" xfId="0" applyFont="1" applyFill="1" applyProtection="1">
      <protection hidden="1"/>
    </xf>
    <xf numFmtId="0" fontId="52" fillId="3" borderId="0" xfId="0" applyFont="1" applyFill="1" applyAlignment="1" applyProtection="1">
      <alignment horizontal="center" vertical="center"/>
      <protection hidden="1"/>
    </xf>
    <xf numFmtId="0" fontId="51" fillId="3" borderId="1" xfId="0" applyFont="1" applyFill="1" applyBorder="1" applyProtection="1">
      <protection hidden="1"/>
    </xf>
    <xf numFmtId="0" fontId="27" fillId="3" borderId="0" xfId="0" applyFont="1" applyFill="1" applyAlignment="1" applyProtection="1">
      <alignment horizontal="center" vertical="center"/>
      <protection hidden="1"/>
    </xf>
    <xf numFmtId="0" fontId="6" fillId="3" borderId="1" xfId="0" applyFont="1" applyFill="1" applyBorder="1" applyProtection="1">
      <protection hidden="1"/>
    </xf>
    <xf numFmtId="0" fontId="6" fillId="3" borderId="0" xfId="0" applyFont="1" applyFill="1" applyAlignment="1" applyProtection="1">
      <alignment horizontal="center"/>
      <protection hidden="1"/>
    </xf>
    <xf numFmtId="0" fontId="44" fillId="12" borderId="0" xfId="0" applyFont="1" applyFill="1" applyProtection="1">
      <protection hidden="1"/>
    </xf>
    <xf numFmtId="0" fontId="0" fillId="0" borderId="4" xfId="0" applyBorder="1" applyAlignment="1" applyProtection="1">
      <alignment horizontal="center"/>
      <protection hidden="1"/>
    </xf>
    <xf numFmtId="0" fontId="53" fillId="3" borderId="0" xfId="0" applyFont="1" applyFill="1" applyAlignment="1" applyProtection="1">
      <alignment vertical="center"/>
      <protection hidden="1"/>
    </xf>
    <xf numFmtId="0" fontId="17" fillId="3" borderId="0" xfId="0" applyFont="1" applyFill="1" applyAlignment="1" applyProtection="1">
      <alignment horizontal="right"/>
      <protection hidden="1"/>
    </xf>
    <xf numFmtId="0" fontId="3" fillId="0" borderId="4" xfId="0" applyFont="1" applyBorder="1" applyAlignment="1" applyProtection="1">
      <alignment vertical="top"/>
      <protection hidden="1"/>
    </xf>
    <xf numFmtId="0" fontId="3" fillId="0" borderId="4" xfId="0" applyFont="1" applyBorder="1" applyAlignment="1" applyProtection="1">
      <alignment vertical="center"/>
      <protection hidden="1"/>
    </xf>
    <xf numFmtId="0" fontId="17" fillId="0" borderId="4" xfId="0" applyFont="1" applyBorder="1" applyAlignment="1" applyProtection="1">
      <alignment vertical="center"/>
      <protection hidden="1"/>
    </xf>
    <xf numFmtId="0" fontId="0" fillId="0" borderId="4" xfId="0" applyBorder="1" applyProtection="1">
      <protection hidden="1"/>
    </xf>
    <xf numFmtId="0" fontId="7" fillId="3" borderId="0" xfId="0" applyFont="1" applyFill="1" applyAlignment="1">
      <alignment vertical="center"/>
    </xf>
    <xf numFmtId="0" fontId="17" fillId="3" borderId="0" xfId="0" applyFont="1" applyFill="1" applyProtection="1"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7" fillId="0" borderId="0" xfId="0" applyFont="1" applyProtection="1">
      <protection hidden="1"/>
    </xf>
    <xf numFmtId="0" fontId="2" fillId="3" borderId="0" xfId="0" applyFont="1" applyFill="1" applyAlignment="1" applyProtection="1">
      <alignment horizontal="left"/>
      <protection hidden="1"/>
    </xf>
    <xf numFmtId="0" fontId="0" fillId="3" borderId="0" xfId="0" applyFill="1" applyAlignment="1" applyProtection="1">
      <alignment horizontal="left"/>
      <protection hidden="1"/>
    </xf>
    <xf numFmtId="0" fontId="0" fillId="3" borderId="0" xfId="0" applyFill="1" applyAlignment="1" applyProtection="1">
      <alignment horizontal="center"/>
      <protection hidden="1"/>
    </xf>
    <xf numFmtId="0" fontId="42" fillId="3" borderId="0" xfId="0" applyFont="1" applyFill="1" applyAlignment="1" applyProtection="1">
      <alignment vertical="center"/>
      <protection hidden="1"/>
    </xf>
    <xf numFmtId="0" fontId="17" fillId="3" borderId="0" xfId="0" applyFont="1" applyFill="1" applyAlignment="1" applyProtection="1">
      <alignment horizontal="center" vertical="center"/>
      <protection hidden="1"/>
    </xf>
    <xf numFmtId="0" fontId="42" fillId="3" borderId="0" xfId="0" applyFont="1" applyFill="1" applyAlignment="1" applyProtection="1">
      <alignment vertical="center"/>
      <protection locked="0" hidden="1"/>
    </xf>
    <xf numFmtId="0" fontId="2" fillId="0" borderId="0" xfId="0" applyFont="1" applyProtection="1">
      <protection hidden="1"/>
    </xf>
    <xf numFmtId="0" fontId="78" fillId="0" borderId="0" xfId="0" applyFont="1" applyProtection="1">
      <protection hidden="1"/>
    </xf>
    <xf numFmtId="0" fontId="78" fillId="3" borderId="0" xfId="0" applyFont="1" applyFill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83" fillId="3" borderId="0" xfId="0" applyFont="1" applyFill="1" applyAlignment="1" applyProtection="1">
      <alignment vertical="center"/>
      <protection hidden="1"/>
    </xf>
    <xf numFmtId="0" fontId="2" fillId="3" borderId="0" xfId="0" applyFont="1" applyFill="1" applyAlignment="1" applyProtection="1">
      <alignment horizontal="left" shrinkToFit="1"/>
      <protection hidden="1"/>
    </xf>
    <xf numFmtId="0" fontId="0" fillId="9" borderId="2" xfId="0" applyFill="1" applyBorder="1" applyProtection="1">
      <protection hidden="1"/>
    </xf>
    <xf numFmtId="0" fontId="31" fillId="9" borderId="2" xfId="0" applyFont="1" applyFill="1" applyBorder="1" applyAlignment="1" applyProtection="1">
      <alignment vertical="center"/>
      <protection hidden="1"/>
    </xf>
    <xf numFmtId="0" fontId="16" fillId="13" borderId="0" xfId="0" applyFont="1" applyFill="1" applyProtection="1">
      <protection locked="0" hidden="1"/>
    </xf>
    <xf numFmtId="0" fontId="17" fillId="13" borderId="0" xfId="0" applyFont="1" applyFill="1" applyProtection="1">
      <protection hidden="1"/>
    </xf>
    <xf numFmtId="0" fontId="0" fillId="13" borderId="0" xfId="0" applyFill="1" applyProtection="1">
      <protection hidden="1"/>
    </xf>
    <xf numFmtId="0" fontId="47" fillId="13" borderId="0" xfId="0" applyFont="1" applyFill="1" applyProtection="1">
      <protection hidden="1"/>
    </xf>
    <xf numFmtId="0" fontId="35" fillId="13" borderId="0" xfId="0" applyFont="1" applyFill="1" applyProtection="1">
      <protection locked="0" hidden="1"/>
    </xf>
    <xf numFmtId="0" fontId="35" fillId="9" borderId="0" xfId="0" applyFont="1" applyFill="1" applyProtection="1">
      <protection locked="0" hidden="1"/>
    </xf>
    <xf numFmtId="0" fontId="3" fillId="9" borderId="0" xfId="0" applyFont="1" applyFill="1" applyProtection="1">
      <protection hidden="1"/>
    </xf>
    <xf numFmtId="0" fontId="37" fillId="9" borderId="0" xfId="0" applyFont="1" applyFill="1" applyProtection="1">
      <protection locked="0" hidden="1"/>
    </xf>
    <xf numFmtId="0" fontId="17" fillId="9" borderId="0" xfId="0" applyFont="1" applyFill="1" applyAlignment="1" applyProtection="1">
      <alignment horizontal="left"/>
      <protection hidden="1"/>
    </xf>
    <xf numFmtId="0" fontId="56" fillId="3" borderId="0" xfId="0" applyFont="1" applyFill="1" applyAlignment="1" applyProtection="1">
      <alignment vertical="center" wrapText="1"/>
      <protection hidden="1"/>
    </xf>
    <xf numFmtId="0" fontId="0" fillId="3" borderId="0" xfId="0" applyFill="1" applyAlignment="1" applyProtection="1">
      <alignment wrapText="1"/>
      <protection hidden="1"/>
    </xf>
    <xf numFmtId="0" fontId="17" fillId="3" borderId="0" xfId="0" applyFont="1" applyFill="1" applyAlignment="1" applyProtection="1">
      <alignment horizontal="left" vertical="center"/>
      <protection hidden="1"/>
    </xf>
    <xf numFmtId="0" fontId="17" fillId="9" borderId="0" xfId="0" applyFont="1" applyFill="1" applyAlignment="1" applyProtection="1">
      <alignment vertical="center"/>
      <protection hidden="1"/>
    </xf>
    <xf numFmtId="0" fontId="17" fillId="9" borderId="0" xfId="0" applyFont="1" applyFill="1" applyAlignment="1" applyProtection="1">
      <alignment horizontal="left" vertical="center"/>
      <protection hidden="1"/>
    </xf>
    <xf numFmtId="0" fontId="6" fillId="13" borderId="0" xfId="0" applyFont="1" applyFill="1" applyAlignment="1">
      <alignment horizontal="center" vertical="top"/>
    </xf>
    <xf numFmtId="0" fontId="17" fillId="13" borderId="0" xfId="0" applyFont="1" applyFill="1" applyAlignment="1" applyProtection="1">
      <alignment wrapText="1"/>
      <protection hidden="1"/>
    </xf>
    <xf numFmtId="0" fontId="17" fillId="13" borderId="0" xfId="0" applyFont="1" applyFill="1" applyAlignment="1" applyProtection="1">
      <alignment vertical="top" wrapText="1"/>
      <protection hidden="1"/>
    </xf>
    <xf numFmtId="0" fontId="6" fillId="13" borderId="3" xfId="0" applyFont="1" applyFill="1" applyBorder="1" applyAlignment="1">
      <alignment horizontal="center" vertical="top"/>
    </xf>
    <xf numFmtId="0" fontId="6" fillId="13" borderId="2" xfId="0" applyFont="1" applyFill="1" applyBorder="1" applyAlignment="1">
      <alignment horizontal="center" vertical="top"/>
    </xf>
    <xf numFmtId="0" fontId="6" fillId="9" borderId="0" xfId="0" applyFont="1" applyFill="1" applyAlignment="1">
      <alignment horizontal="right" vertical="top"/>
    </xf>
    <xf numFmtId="0" fontId="17" fillId="9" borderId="0" xfId="0" applyFont="1" applyFill="1" applyAlignment="1" applyProtection="1">
      <alignment wrapText="1"/>
      <protection hidden="1"/>
    </xf>
    <xf numFmtId="0" fontId="3" fillId="9" borderId="0" xfId="0" applyFont="1" applyFill="1" applyAlignment="1" applyProtection="1">
      <alignment wrapText="1"/>
      <protection hidden="1"/>
    </xf>
    <xf numFmtId="0" fontId="17" fillId="9" borderId="0" xfId="0" applyFont="1" applyFill="1" applyAlignment="1" applyProtection="1">
      <alignment horizontal="left" wrapText="1"/>
      <protection hidden="1"/>
    </xf>
    <xf numFmtId="0" fontId="6" fillId="9" borderId="2" xfId="0" applyFont="1" applyFill="1" applyBorder="1" applyAlignment="1">
      <alignment horizontal="right" vertical="center"/>
    </xf>
    <xf numFmtId="0" fontId="17" fillId="9" borderId="2" xfId="0" applyFont="1" applyFill="1" applyBorder="1" applyAlignment="1" applyProtection="1">
      <alignment horizontal="left" vertical="center" wrapText="1"/>
      <protection hidden="1"/>
    </xf>
    <xf numFmtId="0" fontId="92" fillId="9" borderId="0" xfId="0" applyFont="1" applyFill="1" applyProtection="1">
      <protection hidden="1"/>
    </xf>
    <xf numFmtId="0" fontId="92" fillId="9" borderId="2" xfId="0" applyFont="1" applyFill="1" applyBorder="1" applyAlignment="1" applyProtection="1">
      <alignment vertical="top"/>
      <protection hidden="1"/>
    </xf>
    <xf numFmtId="0" fontId="17" fillId="13" borderId="0" xfId="0" applyFont="1" applyFill="1" applyAlignment="1" applyProtection="1">
      <alignment horizontal="left" wrapText="1"/>
      <protection hidden="1"/>
    </xf>
    <xf numFmtId="0" fontId="76" fillId="0" borderId="0" xfId="0" applyFont="1" applyAlignment="1">
      <alignment horizontal="center" vertical="center"/>
    </xf>
    <xf numFmtId="0" fontId="56" fillId="11" borderId="0" xfId="0" applyFont="1" applyFill="1" applyAlignment="1" applyProtection="1">
      <alignment horizontal="center" vertical="center" wrapText="1"/>
      <protection hidden="1"/>
    </xf>
    <xf numFmtId="0" fontId="48" fillId="5" borderId="0" xfId="0" applyFont="1" applyFill="1" applyAlignment="1" applyProtection="1">
      <alignment horizontal="center" vertical="center" wrapText="1"/>
      <protection hidden="1"/>
    </xf>
    <xf numFmtId="0" fontId="59" fillId="5" borderId="0" xfId="0" applyFont="1" applyFill="1" applyAlignment="1" applyProtection="1">
      <alignment horizontal="center" vertical="center" wrapText="1"/>
      <protection hidden="1"/>
    </xf>
    <xf numFmtId="0" fontId="9" fillId="2" borderId="0" xfId="0" applyFont="1" applyFill="1" applyAlignment="1" applyProtection="1">
      <alignment horizontal="left" vertical="center"/>
      <protection hidden="1"/>
    </xf>
    <xf numFmtId="0" fontId="2" fillId="10" borderId="0" xfId="0" applyFont="1" applyFill="1" applyAlignment="1" applyProtection="1">
      <alignment horizontal="center" vertical="center" textRotation="90"/>
      <protection hidden="1"/>
    </xf>
    <xf numFmtId="0" fontId="23" fillId="2" borderId="0" xfId="0" applyFont="1" applyFill="1" applyAlignment="1" applyProtection="1">
      <alignment horizontal="center" vertical="center"/>
      <protection hidden="1"/>
    </xf>
    <xf numFmtId="0" fontId="22" fillId="2" borderId="0" xfId="0" applyFont="1" applyFill="1" applyAlignment="1" applyProtection="1">
      <alignment horizontal="center" vertical="center"/>
      <protection hidden="1"/>
    </xf>
    <xf numFmtId="0" fontId="8" fillId="2" borderId="0" xfId="0" applyFont="1" applyFill="1" applyAlignment="1" applyProtection="1">
      <alignment horizontal="right" vertical="center"/>
      <protection hidden="1"/>
    </xf>
    <xf numFmtId="0" fontId="17" fillId="2" borderId="0" xfId="0" applyFont="1" applyFill="1" applyAlignment="1" applyProtection="1">
      <alignment horizontal="right"/>
      <protection hidden="1"/>
    </xf>
    <xf numFmtId="0" fontId="2" fillId="7" borderId="0" xfId="0" applyFont="1" applyFill="1" applyAlignment="1" applyProtection="1">
      <alignment horizontal="center" textRotation="90"/>
      <protection hidden="1"/>
    </xf>
    <xf numFmtId="0" fontId="2" fillId="8" borderId="0" xfId="0" applyFont="1" applyFill="1" applyAlignment="1" applyProtection="1">
      <alignment horizontal="right" vertical="center" textRotation="90"/>
      <protection hidden="1"/>
    </xf>
    <xf numFmtId="0" fontId="2" fillId="9" borderId="0" xfId="0" applyFont="1" applyFill="1" applyAlignment="1" applyProtection="1">
      <alignment horizontal="center" vertical="center" textRotation="90"/>
      <protection hidden="1"/>
    </xf>
    <xf numFmtId="0" fontId="0" fillId="2" borderId="0" xfId="0" applyFill="1" applyAlignment="1" applyProtection="1">
      <alignment horizontal="center"/>
      <protection hidden="1"/>
    </xf>
    <xf numFmtId="0" fontId="19" fillId="3" borderId="0" xfId="0" applyFont="1" applyFill="1" applyAlignment="1" applyProtection="1">
      <alignment horizontal="center"/>
      <protection hidden="1"/>
    </xf>
    <xf numFmtId="0" fontId="53" fillId="12" borderId="0" xfId="0" applyFont="1" applyFill="1" applyAlignment="1" applyProtection="1">
      <alignment horizontal="left" vertical="center"/>
      <protection locked="0" hidden="1"/>
    </xf>
    <xf numFmtId="0" fontId="53" fillId="0" borderId="0" xfId="0" applyFont="1" applyAlignment="1" applyProtection="1">
      <alignment horizontal="left" vertical="center"/>
      <protection hidden="1"/>
    </xf>
    <xf numFmtId="0" fontId="29" fillId="0" borderId="0" xfId="0" applyFont="1" applyAlignment="1" applyProtection="1">
      <alignment horizontal="center" wrapText="1"/>
      <protection hidden="1"/>
    </xf>
    <xf numFmtId="0" fontId="53" fillId="3" borderId="0" xfId="0" applyFont="1" applyFill="1" applyAlignment="1" applyProtection="1">
      <alignment horizontal="right" vertical="center"/>
      <protection hidden="1"/>
    </xf>
    <xf numFmtId="0" fontId="53" fillId="0" borderId="0" xfId="0" applyFont="1" applyAlignment="1" applyProtection="1">
      <alignment horizontal="right" vertical="center"/>
      <protection hidden="1"/>
    </xf>
    <xf numFmtId="0" fontId="2" fillId="7" borderId="3" xfId="0" applyFont="1" applyFill="1" applyBorder="1" applyAlignment="1" applyProtection="1">
      <alignment horizontal="center" vertical="center" wrapText="1"/>
      <protection hidden="1"/>
    </xf>
    <xf numFmtId="0" fontId="2" fillId="7" borderId="0" xfId="0" applyFont="1" applyFill="1" applyAlignment="1" applyProtection="1">
      <alignment horizontal="center" vertical="center" wrapText="1"/>
      <protection hidden="1"/>
    </xf>
    <xf numFmtId="0" fontId="2" fillId="0" borderId="3" xfId="0" applyFont="1" applyBorder="1" applyAlignment="1" applyProtection="1">
      <alignment horizontal="center" wrapText="1"/>
      <protection hidden="1"/>
    </xf>
    <xf numFmtId="0" fontId="2" fillId="0" borderId="0" xfId="0" applyFont="1" applyAlignment="1" applyProtection="1">
      <alignment horizontal="center" wrapText="1"/>
      <protection hidden="1"/>
    </xf>
    <xf numFmtId="0" fontId="2" fillId="0" borderId="2" xfId="0" applyFont="1" applyBorder="1" applyAlignment="1" applyProtection="1">
      <alignment horizontal="center" wrapText="1"/>
      <protection hidden="1"/>
    </xf>
    <xf numFmtId="0" fontId="3" fillId="0" borderId="0" xfId="0" applyFont="1" applyAlignment="1" applyProtection="1">
      <alignment horizontal="center" vertical="top"/>
      <protection hidden="1"/>
    </xf>
    <xf numFmtId="0" fontId="6" fillId="0" borderId="0" xfId="0" applyFont="1" applyAlignment="1" applyProtection="1">
      <alignment horizontal="left" vertical="top"/>
      <protection hidden="1"/>
    </xf>
    <xf numFmtId="0" fontId="70" fillId="0" borderId="0" xfId="0" applyFont="1" applyAlignment="1" applyProtection="1">
      <alignment horizontal="center" wrapText="1"/>
      <protection hidden="1"/>
    </xf>
    <xf numFmtId="0" fontId="17" fillId="0" borderId="0" xfId="0" applyFont="1" applyAlignment="1" applyProtection="1">
      <alignment horizontal="left" vertical="top"/>
      <protection hidden="1"/>
    </xf>
    <xf numFmtId="0" fontId="53" fillId="3" borderId="0" xfId="0" applyFont="1" applyFill="1" applyAlignment="1" applyProtection="1">
      <alignment horizontal="center" vertical="center" wrapText="1"/>
      <protection hidden="1"/>
    </xf>
    <xf numFmtId="0" fontId="77" fillId="3" borderId="0" xfId="0" applyFont="1" applyFill="1" applyAlignment="1" applyProtection="1">
      <alignment horizontal="center"/>
      <protection hidden="1"/>
    </xf>
    <xf numFmtId="0" fontId="82" fillId="12" borderId="0" xfId="0" applyFont="1" applyFill="1" applyAlignment="1" applyProtection="1">
      <alignment horizontal="left" vertical="center"/>
      <protection locked="0" hidden="1"/>
    </xf>
    <xf numFmtId="0" fontId="82" fillId="0" borderId="0" xfId="0" applyFont="1" applyAlignment="1" applyProtection="1">
      <alignment horizontal="left" vertical="center"/>
      <protection hidden="1"/>
    </xf>
    <xf numFmtId="0" fontId="82" fillId="3" borderId="0" xfId="0" applyFont="1" applyFill="1" applyAlignment="1" applyProtection="1">
      <alignment horizontal="center"/>
      <protection hidden="1"/>
    </xf>
    <xf numFmtId="0" fontId="53" fillId="3" borderId="0" xfId="0" applyFont="1" applyFill="1" applyAlignment="1" applyProtection="1">
      <alignment horizontal="center" vertical="top" wrapText="1"/>
      <protection hidden="1"/>
    </xf>
    <xf numFmtId="0" fontId="80" fillId="3" borderId="0" xfId="0" applyFont="1" applyFill="1" applyAlignment="1" applyProtection="1">
      <alignment horizontal="right" vertical="center"/>
      <protection hidden="1"/>
    </xf>
    <xf numFmtId="0" fontId="8" fillId="0" borderId="0" xfId="0" applyFont="1" applyAlignment="1" applyProtection="1">
      <alignment horizontal="center" vertical="top" wrapText="1"/>
      <protection hidden="1"/>
    </xf>
    <xf numFmtId="0" fontId="93" fillId="13" borderId="3" xfId="0" applyFont="1" applyFill="1" applyBorder="1" applyAlignment="1" applyProtection="1">
      <alignment horizontal="center" vertical="center" textRotation="90"/>
      <protection hidden="1"/>
    </xf>
    <xf numFmtId="0" fontId="93" fillId="13" borderId="0" xfId="0" applyFont="1" applyFill="1" applyAlignment="1" applyProtection="1">
      <alignment horizontal="center" vertical="center" textRotation="90"/>
      <protection hidden="1"/>
    </xf>
    <xf numFmtId="0" fontId="92" fillId="9" borderId="0" xfId="0" applyFont="1" applyFill="1" applyAlignment="1" applyProtection="1">
      <alignment horizontal="center" vertical="center" textRotation="90"/>
      <protection hidden="1"/>
    </xf>
    <xf numFmtId="0" fontId="38" fillId="3" borderId="0" xfId="0" applyFont="1" applyFill="1" applyAlignment="1" applyProtection="1">
      <alignment horizontal="center" vertical="center"/>
      <protection hidden="1"/>
    </xf>
    <xf numFmtId="0" fontId="90" fillId="9" borderId="0" xfId="0" applyFont="1" applyFill="1" applyAlignment="1" applyProtection="1">
      <alignment horizontal="left" vertical="center"/>
      <protection hidden="1"/>
    </xf>
    <xf numFmtId="0" fontId="87" fillId="9" borderId="0" xfId="0" applyFont="1" applyFill="1" applyAlignment="1" applyProtection="1">
      <alignment horizontal="center" vertical="top"/>
      <protection hidden="1"/>
    </xf>
    <xf numFmtId="0" fontId="83" fillId="5" borderId="0" xfId="0" applyFont="1" applyFill="1" applyAlignment="1" applyProtection="1">
      <alignment horizontal="center" vertical="center" wrapText="1"/>
      <protection hidden="1"/>
    </xf>
    <xf numFmtId="0" fontId="17" fillId="2" borderId="0" xfId="0" applyFont="1" applyFill="1" applyAlignment="1" applyProtection="1">
      <alignment horizontal="left"/>
      <protection hidden="1"/>
    </xf>
    <xf numFmtId="0" fontId="2" fillId="11" borderId="3" xfId="0" applyFont="1" applyFill="1" applyBorder="1" applyAlignment="1">
      <alignment horizontal="center" vertical="center" textRotation="90"/>
    </xf>
    <xf numFmtId="0" fontId="2" fillId="11" borderId="0" xfId="0" applyFont="1" applyFill="1" applyAlignment="1">
      <alignment horizontal="center" vertical="center" textRotation="90"/>
    </xf>
    <xf numFmtId="0" fontId="2" fillId="11" borderId="2" xfId="0" applyFont="1" applyFill="1" applyBorder="1" applyAlignment="1">
      <alignment horizontal="center" vertical="center" textRotation="90"/>
    </xf>
    <xf numFmtId="0" fontId="15" fillId="3" borderId="0" xfId="0" applyFont="1" applyFill="1" applyAlignment="1">
      <alignment horizontal="center" vertical="top"/>
    </xf>
    <xf numFmtId="0" fontId="2" fillId="7" borderId="0" xfId="0" applyFont="1" applyFill="1" applyAlignment="1">
      <alignment horizontal="center" vertical="center" textRotation="90"/>
    </xf>
    <xf numFmtId="0" fontId="2" fillId="7" borderId="2" xfId="0" applyFont="1" applyFill="1" applyBorder="1" applyAlignment="1">
      <alignment horizontal="center" vertical="center" textRotation="90"/>
    </xf>
    <xf numFmtId="0" fontId="2" fillId="8" borderId="0" xfId="0" applyFont="1" applyFill="1" applyAlignment="1">
      <alignment horizontal="right" vertical="center" textRotation="90"/>
    </xf>
    <xf numFmtId="0" fontId="2" fillId="9" borderId="3" xfId="0" applyFont="1" applyFill="1" applyBorder="1" applyAlignment="1">
      <alignment horizontal="center" vertical="center" textRotation="90"/>
    </xf>
    <xf numFmtId="0" fontId="2" fillId="9" borderId="0" xfId="0" applyFont="1" applyFill="1" applyAlignment="1">
      <alignment horizontal="center" vertical="center" textRotation="90"/>
    </xf>
    <xf numFmtId="0" fontId="2" fillId="9" borderId="2" xfId="0" applyFont="1" applyFill="1" applyBorder="1" applyAlignment="1">
      <alignment horizontal="center" vertical="center" textRotation="90"/>
    </xf>
    <xf numFmtId="0" fontId="2" fillId="10" borderId="0" xfId="0" applyFont="1" applyFill="1" applyAlignment="1">
      <alignment horizontal="center" vertical="center" textRotation="90"/>
    </xf>
    <xf numFmtId="0" fontId="15" fillId="3" borderId="0" xfId="0" applyFont="1" applyFill="1" applyAlignment="1">
      <alignment horizontal="center" vertical="top" wrapText="1"/>
    </xf>
    <xf numFmtId="0" fontId="64" fillId="3" borderId="0" xfId="0" applyFont="1" applyFill="1" applyAlignment="1">
      <alignment horizontal="center" vertical="center"/>
    </xf>
    <xf numFmtId="0" fontId="2" fillId="13" borderId="3" xfId="0" applyFont="1" applyFill="1" applyBorder="1" applyAlignment="1" applyProtection="1">
      <alignment horizontal="center" vertical="center" textRotation="90"/>
      <protection hidden="1"/>
    </xf>
    <xf numFmtId="0" fontId="2" fillId="13" borderId="0" xfId="0" applyFont="1" applyFill="1" applyAlignment="1" applyProtection="1">
      <alignment horizontal="center" vertical="center" textRotation="90"/>
      <protection hidden="1"/>
    </xf>
    <xf numFmtId="0" fontId="2" fillId="13" borderId="2" xfId="0" applyFont="1" applyFill="1" applyBorder="1" applyAlignment="1" applyProtection="1">
      <alignment horizontal="center" vertical="center" textRotation="90"/>
      <protection hidden="1"/>
    </xf>
    <xf numFmtId="0" fontId="2" fillId="9" borderId="2" xfId="0" applyFont="1" applyFill="1" applyBorder="1" applyAlignment="1" applyProtection="1">
      <alignment horizontal="center" vertical="center" textRotation="90"/>
      <protection hidden="1"/>
    </xf>
    <xf numFmtId="0" fontId="17" fillId="0" borderId="0" xfId="0" applyFont="1" applyAlignment="1">
      <alignment horizontal="center"/>
    </xf>
    <xf numFmtId="0" fontId="76" fillId="0" borderId="0" xfId="0" applyFont="1" applyAlignment="1">
      <alignment vertical="center"/>
    </xf>
    <xf numFmtId="0" fontId="17" fillId="3" borderId="0" xfId="0" applyFont="1" applyFill="1" applyAlignment="1">
      <alignment horizontal="center" vertical="center"/>
    </xf>
    <xf numFmtId="0" fontId="17" fillId="3" borderId="0" xfId="0" applyFont="1" applyFill="1" applyAlignment="1">
      <alignment vertical="center"/>
    </xf>
    <xf numFmtId="0" fontId="23" fillId="3" borderId="0" xfId="0" applyFont="1" applyFill="1" applyAlignment="1"/>
    <xf numFmtId="0" fontId="0" fillId="0" borderId="0" xfId="0" applyAlignment="1">
      <alignment vertical="top"/>
    </xf>
    <xf numFmtId="0" fontId="3" fillId="0" borderId="0" xfId="0" applyFont="1" applyAlignment="1">
      <alignment horizontal="center"/>
    </xf>
    <xf numFmtId="0" fontId="17" fillId="3" borderId="0" xfId="0" applyFont="1" applyFill="1" applyAlignment="1">
      <alignment horizontal="center" vertical="top" wrapText="1"/>
    </xf>
    <xf numFmtId="0" fontId="17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1.53999222792107E-3"/>
          <c:w val="1"/>
          <c:h val="0.99846000777207888"/>
        </c:manualLayout>
      </c:layout>
      <c:scatterChart>
        <c:scatterStyle val="lineMarker"/>
        <c:varyColors val="0"/>
        <c:ser>
          <c:idx val="3"/>
          <c:order val="0"/>
          <c:tx>
            <c:strRef>
              <c:f>'1. Sharpest Triangles'!$DB$2</c:f>
              <c:strCache>
                <c:ptCount val="1"/>
                <c:pt idx="0">
                  <c:v>circle</c:v>
                </c:pt>
              </c:strCache>
            </c:strRef>
          </c:tx>
          <c:spPr>
            <a:ln w="635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xVal>
            <c:numRef>
              <c:f>'1. Sharpest Triangles'!$DC$5:$DC$205</c:f>
              <c:numCache>
                <c:formatCode>General</c:formatCode>
                <c:ptCount val="201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  <c:pt idx="17">
                  <c:v>-2</c:v>
                </c:pt>
                <c:pt idx="18">
                  <c:v>-2</c:v>
                </c:pt>
                <c:pt idx="19">
                  <c:v>-2</c:v>
                </c:pt>
                <c:pt idx="20">
                  <c:v>-2</c:v>
                </c:pt>
                <c:pt idx="21">
                  <c:v>-2</c:v>
                </c:pt>
                <c:pt idx="22">
                  <c:v>-2</c:v>
                </c:pt>
                <c:pt idx="23">
                  <c:v>-2</c:v>
                </c:pt>
                <c:pt idx="24">
                  <c:v>-2</c:v>
                </c:pt>
                <c:pt idx="25">
                  <c:v>-2</c:v>
                </c:pt>
                <c:pt idx="26">
                  <c:v>-2</c:v>
                </c:pt>
                <c:pt idx="27">
                  <c:v>-2</c:v>
                </c:pt>
                <c:pt idx="28">
                  <c:v>-2</c:v>
                </c:pt>
                <c:pt idx="29">
                  <c:v>-2</c:v>
                </c:pt>
                <c:pt idx="30">
                  <c:v>-2</c:v>
                </c:pt>
                <c:pt idx="31">
                  <c:v>-2</c:v>
                </c:pt>
                <c:pt idx="32">
                  <c:v>-2</c:v>
                </c:pt>
                <c:pt idx="33">
                  <c:v>-2</c:v>
                </c:pt>
                <c:pt idx="34">
                  <c:v>-2</c:v>
                </c:pt>
                <c:pt idx="35">
                  <c:v>-2</c:v>
                </c:pt>
                <c:pt idx="36">
                  <c:v>-2</c:v>
                </c:pt>
                <c:pt idx="37">
                  <c:v>-2</c:v>
                </c:pt>
                <c:pt idx="38">
                  <c:v>-2</c:v>
                </c:pt>
                <c:pt idx="39">
                  <c:v>-2</c:v>
                </c:pt>
                <c:pt idx="40">
                  <c:v>-2</c:v>
                </c:pt>
                <c:pt idx="41">
                  <c:v>-2</c:v>
                </c:pt>
                <c:pt idx="42">
                  <c:v>-2</c:v>
                </c:pt>
                <c:pt idx="43">
                  <c:v>-2</c:v>
                </c:pt>
                <c:pt idx="44">
                  <c:v>-2</c:v>
                </c:pt>
                <c:pt idx="45">
                  <c:v>-2</c:v>
                </c:pt>
                <c:pt idx="46">
                  <c:v>-2</c:v>
                </c:pt>
                <c:pt idx="47">
                  <c:v>-2</c:v>
                </c:pt>
                <c:pt idx="48">
                  <c:v>-2</c:v>
                </c:pt>
                <c:pt idx="49">
                  <c:v>-2</c:v>
                </c:pt>
                <c:pt idx="50">
                  <c:v>-2</c:v>
                </c:pt>
                <c:pt idx="51">
                  <c:v>-2</c:v>
                </c:pt>
                <c:pt idx="52">
                  <c:v>-2</c:v>
                </c:pt>
                <c:pt idx="53">
                  <c:v>-2</c:v>
                </c:pt>
                <c:pt idx="54">
                  <c:v>-2</c:v>
                </c:pt>
                <c:pt idx="55">
                  <c:v>-2</c:v>
                </c:pt>
                <c:pt idx="56">
                  <c:v>-2</c:v>
                </c:pt>
                <c:pt idx="57">
                  <c:v>-2</c:v>
                </c:pt>
                <c:pt idx="58">
                  <c:v>-2</c:v>
                </c:pt>
                <c:pt idx="59">
                  <c:v>-2</c:v>
                </c:pt>
                <c:pt idx="60">
                  <c:v>-2</c:v>
                </c:pt>
                <c:pt idx="61">
                  <c:v>-2</c:v>
                </c:pt>
                <c:pt idx="62">
                  <c:v>-2</c:v>
                </c:pt>
                <c:pt idx="63">
                  <c:v>-2</c:v>
                </c:pt>
                <c:pt idx="64">
                  <c:v>-2</c:v>
                </c:pt>
                <c:pt idx="65">
                  <c:v>-2</c:v>
                </c:pt>
                <c:pt idx="66">
                  <c:v>-2</c:v>
                </c:pt>
                <c:pt idx="67">
                  <c:v>-2</c:v>
                </c:pt>
                <c:pt idx="68">
                  <c:v>-2</c:v>
                </c:pt>
                <c:pt idx="69">
                  <c:v>-2</c:v>
                </c:pt>
                <c:pt idx="70">
                  <c:v>-2</c:v>
                </c:pt>
                <c:pt idx="71">
                  <c:v>-2</c:v>
                </c:pt>
                <c:pt idx="72">
                  <c:v>-2</c:v>
                </c:pt>
                <c:pt idx="73">
                  <c:v>-2</c:v>
                </c:pt>
                <c:pt idx="74">
                  <c:v>-2</c:v>
                </c:pt>
                <c:pt idx="75">
                  <c:v>-2</c:v>
                </c:pt>
                <c:pt idx="76">
                  <c:v>-2</c:v>
                </c:pt>
                <c:pt idx="77">
                  <c:v>-2</c:v>
                </c:pt>
                <c:pt idx="78">
                  <c:v>-2</c:v>
                </c:pt>
                <c:pt idx="79">
                  <c:v>-2</c:v>
                </c:pt>
                <c:pt idx="80">
                  <c:v>-2</c:v>
                </c:pt>
                <c:pt idx="81">
                  <c:v>-2</c:v>
                </c:pt>
                <c:pt idx="82">
                  <c:v>-2</c:v>
                </c:pt>
                <c:pt idx="83">
                  <c:v>-2</c:v>
                </c:pt>
                <c:pt idx="84">
                  <c:v>-2</c:v>
                </c:pt>
                <c:pt idx="85">
                  <c:v>-2</c:v>
                </c:pt>
                <c:pt idx="86">
                  <c:v>-2</c:v>
                </c:pt>
                <c:pt idx="87">
                  <c:v>-2</c:v>
                </c:pt>
                <c:pt idx="88">
                  <c:v>-2</c:v>
                </c:pt>
                <c:pt idx="89">
                  <c:v>-2</c:v>
                </c:pt>
                <c:pt idx="90">
                  <c:v>-2</c:v>
                </c:pt>
                <c:pt idx="91">
                  <c:v>-2</c:v>
                </c:pt>
                <c:pt idx="92">
                  <c:v>-2</c:v>
                </c:pt>
                <c:pt idx="93">
                  <c:v>-2</c:v>
                </c:pt>
                <c:pt idx="94">
                  <c:v>-2</c:v>
                </c:pt>
                <c:pt idx="95">
                  <c:v>-2</c:v>
                </c:pt>
                <c:pt idx="96">
                  <c:v>-2</c:v>
                </c:pt>
                <c:pt idx="97">
                  <c:v>-2</c:v>
                </c:pt>
                <c:pt idx="98">
                  <c:v>-2</c:v>
                </c:pt>
                <c:pt idx="99">
                  <c:v>-2</c:v>
                </c:pt>
                <c:pt idx="100">
                  <c:v>-2</c:v>
                </c:pt>
                <c:pt idx="101">
                  <c:v>-2</c:v>
                </c:pt>
                <c:pt idx="102">
                  <c:v>-2</c:v>
                </c:pt>
                <c:pt idx="103">
                  <c:v>-2</c:v>
                </c:pt>
                <c:pt idx="104">
                  <c:v>-2</c:v>
                </c:pt>
                <c:pt idx="105">
                  <c:v>-2</c:v>
                </c:pt>
                <c:pt idx="106">
                  <c:v>-2</c:v>
                </c:pt>
                <c:pt idx="107">
                  <c:v>-2</c:v>
                </c:pt>
                <c:pt idx="108">
                  <c:v>-2</c:v>
                </c:pt>
                <c:pt idx="109">
                  <c:v>-2</c:v>
                </c:pt>
                <c:pt idx="110">
                  <c:v>-2</c:v>
                </c:pt>
                <c:pt idx="111">
                  <c:v>-2</c:v>
                </c:pt>
                <c:pt idx="112">
                  <c:v>-2</c:v>
                </c:pt>
                <c:pt idx="113">
                  <c:v>-2</c:v>
                </c:pt>
                <c:pt idx="114">
                  <c:v>-2</c:v>
                </c:pt>
                <c:pt idx="115">
                  <c:v>-2</c:v>
                </c:pt>
                <c:pt idx="116">
                  <c:v>-2</c:v>
                </c:pt>
                <c:pt idx="117">
                  <c:v>-2</c:v>
                </c:pt>
                <c:pt idx="118">
                  <c:v>-2</c:v>
                </c:pt>
                <c:pt idx="119">
                  <c:v>-2</c:v>
                </c:pt>
                <c:pt idx="120">
                  <c:v>-2</c:v>
                </c:pt>
                <c:pt idx="121">
                  <c:v>-2</c:v>
                </c:pt>
                <c:pt idx="122">
                  <c:v>-2</c:v>
                </c:pt>
                <c:pt idx="123">
                  <c:v>-2</c:v>
                </c:pt>
                <c:pt idx="124">
                  <c:v>-2</c:v>
                </c:pt>
                <c:pt idx="125">
                  <c:v>-2</c:v>
                </c:pt>
                <c:pt idx="126">
                  <c:v>-2</c:v>
                </c:pt>
                <c:pt idx="127">
                  <c:v>-2</c:v>
                </c:pt>
                <c:pt idx="128">
                  <c:v>-2</c:v>
                </c:pt>
                <c:pt idx="129">
                  <c:v>-2</c:v>
                </c:pt>
                <c:pt idx="130">
                  <c:v>-2</c:v>
                </c:pt>
                <c:pt idx="131">
                  <c:v>-2</c:v>
                </c:pt>
                <c:pt idx="132">
                  <c:v>-2</c:v>
                </c:pt>
                <c:pt idx="133">
                  <c:v>-2</c:v>
                </c:pt>
                <c:pt idx="134">
                  <c:v>-2</c:v>
                </c:pt>
                <c:pt idx="135">
                  <c:v>-2</c:v>
                </c:pt>
                <c:pt idx="136">
                  <c:v>-2</c:v>
                </c:pt>
                <c:pt idx="137">
                  <c:v>-2</c:v>
                </c:pt>
                <c:pt idx="138">
                  <c:v>-2</c:v>
                </c:pt>
                <c:pt idx="139">
                  <c:v>-2</c:v>
                </c:pt>
                <c:pt idx="140">
                  <c:v>-2</c:v>
                </c:pt>
                <c:pt idx="141">
                  <c:v>-2</c:v>
                </c:pt>
                <c:pt idx="142">
                  <c:v>-2</c:v>
                </c:pt>
                <c:pt idx="143">
                  <c:v>-2</c:v>
                </c:pt>
                <c:pt idx="144">
                  <c:v>-2</c:v>
                </c:pt>
                <c:pt idx="145">
                  <c:v>-2</c:v>
                </c:pt>
                <c:pt idx="146">
                  <c:v>-2</c:v>
                </c:pt>
                <c:pt idx="147">
                  <c:v>-2</c:v>
                </c:pt>
                <c:pt idx="148">
                  <c:v>-2</c:v>
                </c:pt>
                <c:pt idx="149">
                  <c:v>-2</c:v>
                </c:pt>
                <c:pt idx="150">
                  <c:v>-2</c:v>
                </c:pt>
                <c:pt idx="151">
                  <c:v>-2</c:v>
                </c:pt>
                <c:pt idx="152">
                  <c:v>-2</c:v>
                </c:pt>
                <c:pt idx="153">
                  <c:v>-2</c:v>
                </c:pt>
                <c:pt idx="154">
                  <c:v>-2</c:v>
                </c:pt>
                <c:pt idx="155">
                  <c:v>-2</c:v>
                </c:pt>
                <c:pt idx="156">
                  <c:v>-2</c:v>
                </c:pt>
                <c:pt idx="157">
                  <c:v>-2</c:v>
                </c:pt>
                <c:pt idx="158">
                  <c:v>-2</c:v>
                </c:pt>
                <c:pt idx="159">
                  <c:v>-2</c:v>
                </c:pt>
                <c:pt idx="160">
                  <c:v>-2</c:v>
                </c:pt>
                <c:pt idx="161">
                  <c:v>-2</c:v>
                </c:pt>
                <c:pt idx="162">
                  <c:v>-2</c:v>
                </c:pt>
                <c:pt idx="163">
                  <c:v>-2</c:v>
                </c:pt>
                <c:pt idx="164">
                  <c:v>-2</c:v>
                </c:pt>
                <c:pt idx="165">
                  <c:v>-2</c:v>
                </c:pt>
                <c:pt idx="166">
                  <c:v>-2</c:v>
                </c:pt>
                <c:pt idx="167">
                  <c:v>-2</c:v>
                </c:pt>
                <c:pt idx="168">
                  <c:v>-2</c:v>
                </c:pt>
                <c:pt idx="169">
                  <c:v>-2</c:v>
                </c:pt>
                <c:pt idx="170">
                  <c:v>-2</c:v>
                </c:pt>
                <c:pt idx="171">
                  <c:v>-2</c:v>
                </c:pt>
                <c:pt idx="172">
                  <c:v>-2</c:v>
                </c:pt>
                <c:pt idx="173">
                  <c:v>-2</c:v>
                </c:pt>
                <c:pt idx="174">
                  <c:v>-2</c:v>
                </c:pt>
                <c:pt idx="175">
                  <c:v>-2</c:v>
                </c:pt>
                <c:pt idx="176">
                  <c:v>-2</c:v>
                </c:pt>
                <c:pt idx="177">
                  <c:v>-2</c:v>
                </c:pt>
                <c:pt idx="178">
                  <c:v>-2</c:v>
                </c:pt>
                <c:pt idx="179">
                  <c:v>-2</c:v>
                </c:pt>
                <c:pt idx="180">
                  <c:v>-2</c:v>
                </c:pt>
                <c:pt idx="181">
                  <c:v>-2</c:v>
                </c:pt>
                <c:pt idx="182">
                  <c:v>-2</c:v>
                </c:pt>
                <c:pt idx="183">
                  <c:v>-2</c:v>
                </c:pt>
                <c:pt idx="184">
                  <c:v>-2</c:v>
                </c:pt>
                <c:pt idx="185">
                  <c:v>-2</c:v>
                </c:pt>
                <c:pt idx="186">
                  <c:v>-2</c:v>
                </c:pt>
                <c:pt idx="187">
                  <c:v>-2</c:v>
                </c:pt>
                <c:pt idx="188">
                  <c:v>-2</c:v>
                </c:pt>
                <c:pt idx="189">
                  <c:v>-2</c:v>
                </c:pt>
                <c:pt idx="190">
                  <c:v>-2</c:v>
                </c:pt>
                <c:pt idx="191">
                  <c:v>-2</c:v>
                </c:pt>
                <c:pt idx="192">
                  <c:v>-2</c:v>
                </c:pt>
                <c:pt idx="193">
                  <c:v>-2</c:v>
                </c:pt>
                <c:pt idx="194">
                  <c:v>-2</c:v>
                </c:pt>
                <c:pt idx="195">
                  <c:v>-2</c:v>
                </c:pt>
                <c:pt idx="196">
                  <c:v>-2</c:v>
                </c:pt>
                <c:pt idx="197">
                  <c:v>-2</c:v>
                </c:pt>
                <c:pt idx="198">
                  <c:v>-2</c:v>
                </c:pt>
                <c:pt idx="199">
                  <c:v>-2</c:v>
                </c:pt>
                <c:pt idx="200">
                  <c:v>-2</c:v>
                </c:pt>
              </c:numCache>
            </c:numRef>
          </c:xVal>
          <c:yVal>
            <c:numRef>
              <c:f>'1. Sharpest Triangles'!$DD$5:$DD$205</c:f>
              <c:numCache>
                <c:formatCode>General</c:formatCode>
                <c:ptCount val="201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  <c:pt idx="17">
                  <c:v>-2</c:v>
                </c:pt>
                <c:pt idx="18">
                  <c:v>-2</c:v>
                </c:pt>
                <c:pt idx="19">
                  <c:v>-2</c:v>
                </c:pt>
                <c:pt idx="20">
                  <c:v>-2</c:v>
                </c:pt>
                <c:pt idx="21">
                  <c:v>-2</c:v>
                </c:pt>
                <c:pt idx="22">
                  <c:v>-2</c:v>
                </c:pt>
                <c:pt idx="23">
                  <c:v>-2</c:v>
                </c:pt>
                <c:pt idx="24">
                  <c:v>-2</c:v>
                </c:pt>
                <c:pt idx="25">
                  <c:v>-2</c:v>
                </c:pt>
                <c:pt idx="26">
                  <c:v>-2</c:v>
                </c:pt>
                <c:pt idx="27">
                  <c:v>-2</c:v>
                </c:pt>
                <c:pt idx="28">
                  <c:v>-2</c:v>
                </c:pt>
                <c:pt idx="29">
                  <c:v>-2</c:v>
                </c:pt>
                <c:pt idx="30">
                  <c:v>-2</c:v>
                </c:pt>
                <c:pt idx="31">
                  <c:v>-2</c:v>
                </c:pt>
                <c:pt idx="32">
                  <c:v>-2</c:v>
                </c:pt>
                <c:pt idx="33">
                  <c:v>-2</c:v>
                </c:pt>
                <c:pt idx="34">
                  <c:v>-2</c:v>
                </c:pt>
                <c:pt idx="35">
                  <c:v>-2</c:v>
                </c:pt>
                <c:pt idx="36">
                  <c:v>-2</c:v>
                </c:pt>
                <c:pt idx="37">
                  <c:v>-2</c:v>
                </c:pt>
                <c:pt idx="38">
                  <c:v>-2</c:v>
                </c:pt>
                <c:pt idx="39">
                  <c:v>-2</c:v>
                </c:pt>
                <c:pt idx="40">
                  <c:v>-2</c:v>
                </c:pt>
                <c:pt idx="41">
                  <c:v>-2</c:v>
                </c:pt>
                <c:pt idx="42">
                  <c:v>-2</c:v>
                </c:pt>
                <c:pt idx="43">
                  <c:v>-2</c:v>
                </c:pt>
                <c:pt idx="44">
                  <c:v>-2</c:v>
                </c:pt>
                <c:pt idx="45">
                  <c:v>-2</c:v>
                </c:pt>
                <c:pt idx="46">
                  <c:v>-2</c:v>
                </c:pt>
                <c:pt idx="47">
                  <c:v>-2</c:v>
                </c:pt>
                <c:pt idx="48">
                  <c:v>-2</c:v>
                </c:pt>
                <c:pt idx="49">
                  <c:v>-2</c:v>
                </c:pt>
                <c:pt idx="50">
                  <c:v>-2</c:v>
                </c:pt>
                <c:pt idx="51">
                  <c:v>-2</c:v>
                </c:pt>
                <c:pt idx="52">
                  <c:v>-2</c:v>
                </c:pt>
                <c:pt idx="53">
                  <c:v>-2</c:v>
                </c:pt>
                <c:pt idx="54">
                  <c:v>-2</c:v>
                </c:pt>
                <c:pt idx="55">
                  <c:v>-2</c:v>
                </c:pt>
                <c:pt idx="56">
                  <c:v>-2</c:v>
                </c:pt>
                <c:pt idx="57">
                  <c:v>-2</c:v>
                </c:pt>
                <c:pt idx="58">
                  <c:v>-2</c:v>
                </c:pt>
                <c:pt idx="59">
                  <c:v>-2</c:v>
                </c:pt>
                <c:pt idx="60">
                  <c:v>-2</c:v>
                </c:pt>
                <c:pt idx="61">
                  <c:v>-2</c:v>
                </c:pt>
                <c:pt idx="62">
                  <c:v>-2</c:v>
                </c:pt>
                <c:pt idx="63">
                  <c:v>-2</c:v>
                </c:pt>
                <c:pt idx="64">
                  <c:v>-2</c:v>
                </c:pt>
                <c:pt idx="65">
                  <c:v>-2</c:v>
                </c:pt>
                <c:pt idx="66">
                  <c:v>-2</c:v>
                </c:pt>
                <c:pt idx="67">
                  <c:v>-2</c:v>
                </c:pt>
                <c:pt idx="68">
                  <c:v>-2</c:v>
                </c:pt>
                <c:pt idx="69">
                  <c:v>-2</c:v>
                </c:pt>
                <c:pt idx="70">
                  <c:v>-2</c:v>
                </c:pt>
                <c:pt idx="71">
                  <c:v>-2</c:v>
                </c:pt>
                <c:pt idx="72">
                  <c:v>-2</c:v>
                </c:pt>
                <c:pt idx="73">
                  <c:v>-2</c:v>
                </c:pt>
                <c:pt idx="74">
                  <c:v>-2</c:v>
                </c:pt>
                <c:pt idx="75">
                  <c:v>-2</c:v>
                </c:pt>
                <c:pt idx="76">
                  <c:v>-2</c:v>
                </c:pt>
                <c:pt idx="77">
                  <c:v>-2</c:v>
                </c:pt>
                <c:pt idx="78">
                  <c:v>-2</c:v>
                </c:pt>
                <c:pt idx="79">
                  <c:v>-2</c:v>
                </c:pt>
                <c:pt idx="80">
                  <c:v>-2</c:v>
                </c:pt>
                <c:pt idx="81">
                  <c:v>-2</c:v>
                </c:pt>
                <c:pt idx="82">
                  <c:v>-2</c:v>
                </c:pt>
                <c:pt idx="83">
                  <c:v>-2</c:v>
                </c:pt>
                <c:pt idx="84">
                  <c:v>-2</c:v>
                </c:pt>
                <c:pt idx="85">
                  <c:v>-2</c:v>
                </c:pt>
                <c:pt idx="86">
                  <c:v>-2</c:v>
                </c:pt>
                <c:pt idx="87">
                  <c:v>-2</c:v>
                </c:pt>
                <c:pt idx="88">
                  <c:v>-2</c:v>
                </c:pt>
                <c:pt idx="89">
                  <c:v>-2</c:v>
                </c:pt>
                <c:pt idx="90">
                  <c:v>-2</c:v>
                </c:pt>
                <c:pt idx="91">
                  <c:v>-2</c:v>
                </c:pt>
                <c:pt idx="92">
                  <c:v>-2</c:v>
                </c:pt>
                <c:pt idx="93">
                  <c:v>-2</c:v>
                </c:pt>
                <c:pt idx="94">
                  <c:v>-2</c:v>
                </c:pt>
                <c:pt idx="95">
                  <c:v>-2</c:v>
                </c:pt>
                <c:pt idx="96">
                  <c:v>-2</c:v>
                </c:pt>
                <c:pt idx="97">
                  <c:v>-2</c:v>
                </c:pt>
                <c:pt idx="98">
                  <c:v>-2</c:v>
                </c:pt>
                <c:pt idx="99">
                  <c:v>-2</c:v>
                </c:pt>
                <c:pt idx="100">
                  <c:v>-2</c:v>
                </c:pt>
                <c:pt idx="101">
                  <c:v>-2</c:v>
                </c:pt>
                <c:pt idx="102">
                  <c:v>-2</c:v>
                </c:pt>
                <c:pt idx="103">
                  <c:v>-2</c:v>
                </c:pt>
                <c:pt idx="104">
                  <c:v>-2</c:v>
                </c:pt>
                <c:pt idx="105">
                  <c:v>-2</c:v>
                </c:pt>
                <c:pt idx="106">
                  <c:v>-2</c:v>
                </c:pt>
                <c:pt idx="107">
                  <c:v>-2</c:v>
                </c:pt>
                <c:pt idx="108">
                  <c:v>-2</c:v>
                </c:pt>
                <c:pt idx="109">
                  <c:v>-2</c:v>
                </c:pt>
                <c:pt idx="110">
                  <c:v>-2</c:v>
                </c:pt>
                <c:pt idx="111">
                  <c:v>-2</c:v>
                </c:pt>
                <c:pt idx="112">
                  <c:v>-2</c:v>
                </c:pt>
                <c:pt idx="113">
                  <c:v>-2</c:v>
                </c:pt>
                <c:pt idx="114">
                  <c:v>-2</c:v>
                </c:pt>
                <c:pt idx="115">
                  <c:v>-2</c:v>
                </c:pt>
                <c:pt idx="116">
                  <c:v>-2</c:v>
                </c:pt>
                <c:pt idx="117">
                  <c:v>-2</c:v>
                </c:pt>
                <c:pt idx="118">
                  <c:v>-2</c:v>
                </c:pt>
                <c:pt idx="119">
                  <c:v>-2</c:v>
                </c:pt>
                <c:pt idx="120">
                  <c:v>-2</c:v>
                </c:pt>
                <c:pt idx="121">
                  <c:v>-2</c:v>
                </c:pt>
                <c:pt idx="122">
                  <c:v>-2</c:v>
                </c:pt>
                <c:pt idx="123">
                  <c:v>-2</c:v>
                </c:pt>
                <c:pt idx="124">
                  <c:v>-2</c:v>
                </c:pt>
                <c:pt idx="125">
                  <c:v>-2</c:v>
                </c:pt>
                <c:pt idx="126">
                  <c:v>-2</c:v>
                </c:pt>
                <c:pt idx="127">
                  <c:v>-2</c:v>
                </c:pt>
                <c:pt idx="128">
                  <c:v>-2</c:v>
                </c:pt>
                <c:pt idx="129">
                  <c:v>-2</c:v>
                </c:pt>
                <c:pt idx="130">
                  <c:v>-2</c:v>
                </c:pt>
                <c:pt idx="131">
                  <c:v>-2</c:v>
                </c:pt>
                <c:pt idx="132">
                  <c:v>-2</c:v>
                </c:pt>
                <c:pt idx="133">
                  <c:v>-2</c:v>
                </c:pt>
                <c:pt idx="134">
                  <c:v>-2</c:v>
                </c:pt>
                <c:pt idx="135">
                  <c:v>-2</c:v>
                </c:pt>
                <c:pt idx="136">
                  <c:v>-2</c:v>
                </c:pt>
                <c:pt idx="137">
                  <c:v>-2</c:v>
                </c:pt>
                <c:pt idx="138">
                  <c:v>-2</c:v>
                </c:pt>
                <c:pt idx="139">
                  <c:v>-2</c:v>
                </c:pt>
                <c:pt idx="140">
                  <c:v>-2</c:v>
                </c:pt>
                <c:pt idx="141">
                  <c:v>-2</c:v>
                </c:pt>
                <c:pt idx="142">
                  <c:v>-2</c:v>
                </c:pt>
                <c:pt idx="143">
                  <c:v>-2</c:v>
                </c:pt>
                <c:pt idx="144">
                  <c:v>-2</c:v>
                </c:pt>
                <c:pt idx="145">
                  <c:v>-2</c:v>
                </c:pt>
                <c:pt idx="146">
                  <c:v>-2</c:v>
                </c:pt>
                <c:pt idx="147">
                  <c:v>-2</c:v>
                </c:pt>
                <c:pt idx="148">
                  <c:v>-2</c:v>
                </c:pt>
                <c:pt idx="149">
                  <c:v>-2</c:v>
                </c:pt>
                <c:pt idx="150">
                  <c:v>-2</c:v>
                </c:pt>
                <c:pt idx="151">
                  <c:v>-2</c:v>
                </c:pt>
                <c:pt idx="152">
                  <c:v>-2</c:v>
                </c:pt>
                <c:pt idx="153">
                  <c:v>-2</c:v>
                </c:pt>
                <c:pt idx="154">
                  <c:v>-2</c:v>
                </c:pt>
                <c:pt idx="155">
                  <c:v>-2</c:v>
                </c:pt>
                <c:pt idx="156">
                  <c:v>-2</c:v>
                </c:pt>
                <c:pt idx="157">
                  <c:v>-2</c:v>
                </c:pt>
                <c:pt idx="158">
                  <c:v>-2</c:v>
                </c:pt>
                <c:pt idx="159">
                  <c:v>-2</c:v>
                </c:pt>
                <c:pt idx="160">
                  <c:v>-2</c:v>
                </c:pt>
                <c:pt idx="161">
                  <c:v>-2</c:v>
                </c:pt>
                <c:pt idx="162">
                  <c:v>-2</c:v>
                </c:pt>
                <c:pt idx="163">
                  <c:v>-2</c:v>
                </c:pt>
                <c:pt idx="164">
                  <c:v>-2</c:v>
                </c:pt>
                <c:pt idx="165">
                  <c:v>-2</c:v>
                </c:pt>
                <c:pt idx="166">
                  <c:v>-2</c:v>
                </c:pt>
                <c:pt idx="167">
                  <c:v>-2</c:v>
                </c:pt>
                <c:pt idx="168">
                  <c:v>-2</c:v>
                </c:pt>
                <c:pt idx="169">
                  <c:v>-2</c:v>
                </c:pt>
                <c:pt idx="170">
                  <c:v>-2</c:v>
                </c:pt>
                <c:pt idx="171">
                  <c:v>-2</c:v>
                </c:pt>
                <c:pt idx="172">
                  <c:v>-2</c:v>
                </c:pt>
                <c:pt idx="173">
                  <c:v>-2</c:v>
                </c:pt>
                <c:pt idx="174">
                  <c:v>-2</c:v>
                </c:pt>
                <c:pt idx="175">
                  <c:v>-2</c:v>
                </c:pt>
                <c:pt idx="176">
                  <c:v>-2</c:v>
                </c:pt>
                <c:pt idx="177">
                  <c:v>-2</c:v>
                </c:pt>
                <c:pt idx="178">
                  <c:v>-2</c:v>
                </c:pt>
                <c:pt idx="179">
                  <c:v>-2</c:v>
                </c:pt>
                <c:pt idx="180">
                  <c:v>-2</c:v>
                </c:pt>
                <c:pt idx="181">
                  <c:v>-2</c:v>
                </c:pt>
                <c:pt idx="182">
                  <c:v>-2</c:v>
                </c:pt>
                <c:pt idx="183">
                  <c:v>-2</c:v>
                </c:pt>
                <c:pt idx="184">
                  <c:v>-2</c:v>
                </c:pt>
                <c:pt idx="185">
                  <c:v>-2</c:v>
                </c:pt>
                <c:pt idx="186">
                  <c:v>-2</c:v>
                </c:pt>
                <c:pt idx="187">
                  <c:v>-2</c:v>
                </c:pt>
                <c:pt idx="188">
                  <c:v>-2</c:v>
                </c:pt>
                <c:pt idx="189">
                  <c:v>-2</c:v>
                </c:pt>
                <c:pt idx="190">
                  <c:v>-2</c:v>
                </c:pt>
                <c:pt idx="191">
                  <c:v>-2</c:v>
                </c:pt>
                <c:pt idx="192">
                  <c:v>-2</c:v>
                </c:pt>
                <c:pt idx="193">
                  <c:v>-2</c:v>
                </c:pt>
                <c:pt idx="194">
                  <c:v>-2</c:v>
                </c:pt>
                <c:pt idx="195">
                  <c:v>-2</c:v>
                </c:pt>
                <c:pt idx="196">
                  <c:v>-2</c:v>
                </c:pt>
                <c:pt idx="197">
                  <c:v>-2</c:v>
                </c:pt>
                <c:pt idx="198">
                  <c:v>-2</c:v>
                </c:pt>
                <c:pt idx="199">
                  <c:v>-2</c:v>
                </c:pt>
                <c:pt idx="200">
                  <c:v>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3EBC-445D-A2E5-4AE15206C3B5}"/>
            </c:ext>
          </c:extLst>
        </c:ser>
        <c:ser>
          <c:idx val="5"/>
          <c:order val="1"/>
          <c:tx>
            <c:strRef>
              <c:f>'1. Sharpest Triangles'!$CG$2</c:f>
              <c:strCache>
                <c:ptCount val="1"/>
                <c:pt idx="0">
                  <c:v>Polygon</c:v>
                </c:pt>
              </c:strCache>
            </c:strRef>
          </c:tx>
          <c:spPr>
            <a:ln w="127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'1. Sharpest Triangles'!$CH$5:$CH$36</c:f>
              <c:numCache>
                <c:formatCode>General</c:formatCode>
                <c:ptCount val="32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  <c:pt idx="17">
                  <c:v>-2</c:v>
                </c:pt>
                <c:pt idx="18">
                  <c:v>-2</c:v>
                </c:pt>
                <c:pt idx="19">
                  <c:v>-2</c:v>
                </c:pt>
                <c:pt idx="20">
                  <c:v>-2</c:v>
                </c:pt>
                <c:pt idx="21">
                  <c:v>-2</c:v>
                </c:pt>
                <c:pt idx="22">
                  <c:v>-2</c:v>
                </c:pt>
                <c:pt idx="23">
                  <c:v>-2</c:v>
                </c:pt>
                <c:pt idx="24">
                  <c:v>-2</c:v>
                </c:pt>
                <c:pt idx="25">
                  <c:v>-2</c:v>
                </c:pt>
                <c:pt idx="26">
                  <c:v>-2</c:v>
                </c:pt>
                <c:pt idx="27">
                  <c:v>-2</c:v>
                </c:pt>
                <c:pt idx="28">
                  <c:v>-2</c:v>
                </c:pt>
                <c:pt idx="29">
                  <c:v>-2</c:v>
                </c:pt>
                <c:pt idx="30">
                  <c:v>-2</c:v>
                </c:pt>
                <c:pt idx="31">
                  <c:v>-2</c:v>
                </c:pt>
              </c:numCache>
            </c:numRef>
          </c:xVal>
          <c:yVal>
            <c:numRef>
              <c:f>'1. Sharpest Triangles'!$CI$5:$CI$36</c:f>
              <c:numCache>
                <c:formatCode>General</c:formatCode>
                <c:ptCount val="32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  <c:pt idx="17">
                  <c:v>-2</c:v>
                </c:pt>
                <c:pt idx="18">
                  <c:v>-2</c:v>
                </c:pt>
                <c:pt idx="19">
                  <c:v>-2</c:v>
                </c:pt>
                <c:pt idx="20">
                  <c:v>-2</c:v>
                </c:pt>
                <c:pt idx="21">
                  <c:v>-2</c:v>
                </c:pt>
                <c:pt idx="22">
                  <c:v>-2</c:v>
                </c:pt>
                <c:pt idx="23">
                  <c:v>-2</c:v>
                </c:pt>
                <c:pt idx="24">
                  <c:v>-2</c:v>
                </c:pt>
                <c:pt idx="25">
                  <c:v>-2</c:v>
                </c:pt>
                <c:pt idx="26">
                  <c:v>-2</c:v>
                </c:pt>
                <c:pt idx="27">
                  <c:v>-2</c:v>
                </c:pt>
                <c:pt idx="28">
                  <c:v>-2</c:v>
                </c:pt>
                <c:pt idx="29">
                  <c:v>-2</c:v>
                </c:pt>
                <c:pt idx="30">
                  <c:v>-2</c:v>
                </c:pt>
                <c:pt idx="31">
                  <c:v>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A51-41C9-99B9-6332E48CD681}"/>
            </c:ext>
          </c:extLst>
        </c:ser>
        <c:ser>
          <c:idx val="0"/>
          <c:order val="2"/>
          <c:tx>
            <c:strRef>
              <c:f>'1. Sharpest Triangles'!$CM$4</c:f>
              <c:strCache>
                <c:ptCount val="1"/>
                <c:pt idx="0">
                  <c:v>y</c:v>
                </c:pt>
              </c:strCache>
            </c:strRef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'1. Sharpest Triangles'!$CL$5:$CL$67</c:f>
              <c:numCache>
                <c:formatCode>General</c:formatCode>
                <c:ptCount val="63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  <c:pt idx="17">
                  <c:v>-2</c:v>
                </c:pt>
                <c:pt idx="18">
                  <c:v>-2</c:v>
                </c:pt>
                <c:pt idx="19">
                  <c:v>-2</c:v>
                </c:pt>
                <c:pt idx="20">
                  <c:v>-2</c:v>
                </c:pt>
                <c:pt idx="21">
                  <c:v>-2</c:v>
                </c:pt>
                <c:pt idx="22">
                  <c:v>-2</c:v>
                </c:pt>
                <c:pt idx="23">
                  <c:v>-2</c:v>
                </c:pt>
                <c:pt idx="24">
                  <c:v>-2</c:v>
                </c:pt>
                <c:pt idx="25">
                  <c:v>-2</c:v>
                </c:pt>
                <c:pt idx="26">
                  <c:v>-2</c:v>
                </c:pt>
                <c:pt idx="27">
                  <c:v>-2</c:v>
                </c:pt>
                <c:pt idx="28">
                  <c:v>-2</c:v>
                </c:pt>
                <c:pt idx="29">
                  <c:v>-2</c:v>
                </c:pt>
                <c:pt idx="30">
                  <c:v>-2</c:v>
                </c:pt>
                <c:pt idx="32">
                  <c:v>-2</c:v>
                </c:pt>
                <c:pt idx="33">
                  <c:v>-2</c:v>
                </c:pt>
                <c:pt idx="34">
                  <c:v>-2</c:v>
                </c:pt>
                <c:pt idx="35">
                  <c:v>-2</c:v>
                </c:pt>
                <c:pt idx="36">
                  <c:v>-2</c:v>
                </c:pt>
                <c:pt idx="37">
                  <c:v>-2</c:v>
                </c:pt>
                <c:pt idx="38">
                  <c:v>-2</c:v>
                </c:pt>
                <c:pt idx="39">
                  <c:v>-2</c:v>
                </c:pt>
                <c:pt idx="40">
                  <c:v>-2</c:v>
                </c:pt>
                <c:pt idx="41">
                  <c:v>-2</c:v>
                </c:pt>
                <c:pt idx="42">
                  <c:v>-2</c:v>
                </c:pt>
                <c:pt idx="43">
                  <c:v>-2</c:v>
                </c:pt>
                <c:pt idx="44">
                  <c:v>-2</c:v>
                </c:pt>
                <c:pt idx="45">
                  <c:v>-2</c:v>
                </c:pt>
                <c:pt idx="46">
                  <c:v>-2</c:v>
                </c:pt>
                <c:pt idx="47">
                  <c:v>-2</c:v>
                </c:pt>
                <c:pt idx="48">
                  <c:v>-2</c:v>
                </c:pt>
                <c:pt idx="49">
                  <c:v>-2</c:v>
                </c:pt>
                <c:pt idx="50">
                  <c:v>-2</c:v>
                </c:pt>
                <c:pt idx="51">
                  <c:v>-2</c:v>
                </c:pt>
                <c:pt idx="52">
                  <c:v>-2</c:v>
                </c:pt>
                <c:pt idx="53">
                  <c:v>-2</c:v>
                </c:pt>
                <c:pt idx="54">
                  <c:v>-2</c:v>
                </c:pt>
                <c:pt idx="55">
                  <c:v>-2</c:v>
                </c:pt>
                <c:pt idx="56">
                  <c:v>-2</c:v>
                </c:pt>
                <c:pt idx="57">
                  <c:v>-2</c:v>
                </c:pt>
                <c:pt idx="58">
                  <c:v>-2</c:v>
                </c:pt>
                <c:pt idx="59">
                  <c:v>-2</c:v>
                </c:pt>
                <c:pt idx="60">
                  <c:v>-2</c:v>
                </c:pt>
                <c:pt idx="61">
                  <c:v>-2</c:v>
                </c:pt>
              </c:numCache>
            </c:numRef>
          </c:xVal>
          <c:yVal>
            <c:numRef>
              <c:f>'1. Sharpest Triangles'!$CM$5:$CM$67</c:f>
              <c:numCache>
                <c:formatCode>General</c:formatCode>
                <c:ptCount val="63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  <c:pt idx="17">
                  <c:v>-2</c:v>
                </c:pt>
                <c:pt idx="18">
                  <c:v>-2</c:v>
                </c:pt>
                <c:pt idx="19">
                  <c:v>-2</c:v>
                </c:pt>
                <c:pt idx="20">
                  <c:v>-2</c:v>
                </c:pt>
                <c:pt idx="21">
                  <c:v>-2</c:v>
                </c:pt>
                <c:pt idx="22">
                  <c:v>-2</c:v>
                </c:pt>
                <c:pt idx="23">
                  <c:v>-2</c:v>
                </c:pt>
                <c:pt idx="24">
                  <c:v>-2</c:v>
                </c:pt>
                <c:pt idx="25">
                  <c:v>-2</c:v>
                </c:pt>
                <c:pt idx="26">
                  <c:v>-2</c:v>
                </c:pt>
                <c:pt idx="27">
                  <c:v>-2</c:v>
                </c:pt>
                <c:pt idx="28">
                  <c:v>-2</c:v>
                </c:pt>
                <c:pt idx="29">
                  <c:v>-2</c:v>
                </c:pt>
                <c:pt idx="30">
                  <c:v>-2</c:v>
                </c:pt>
                <c:pt idx="32">
                  <c:v>-2</c:v>
                </c:pt>
                <c:pt idx="33">
                  <c:v>-2</c:v>
                </c:pt>
                <c:pt idx="34">
                  <c:v>-2</c:v>
                </c:pt>
                <c:pt idx="35">
                  <c:v>-2</c:v>
                </c:pt>
                <c:pt idx="36">
                  <c:v>-2</c:v>
                </c:pt>
                <c:pt idx="37">
                  <c:v>-2</c:v>
                </c:pt>
                <c:pt idx="38">
                  <c:v>-2</c:v>
                </c:pt>
                <c:pt idx="39">
                  <c:v>-2</c:v>
                </c:pt>
                <c:pt idx="40">
                  <c:v>-2</c:v>
                </c:pt>
                <c:pt idx="41">
                  <c:v>-2</c:v>
                </c:pt>
                <c:pt idx="42">
                  <c:v>-2</c:v>
                </c:pt>
                <c:pt idx="43">
                  <c:v>-2</c:v>
                </c:pt>
                <c:pt idx="44">
                  <c:v>-2</c:v>
                </c:pt>
                <c:pt idx="45">
                  <c:v>-2</c:v>
                </c:pt>
                <c:pt idx="46">
                  <c:v>-2</c:v>
                </c:pt>
                <c:pt idx="47">
                  <c:v>-2</c:v>
                </c:pt>
                <c:pt idx="48">
                  <c:v>-2</c:v>
                </c:pt>
                <c:pt idx="49">
                  <c:v>-2</c:v>
                </c:pt>
                <c:pt idx="50">
                  <c:v>-2</c:v>
                </c:pt>
                <c:pt idx="51">
                  <c:v>-2</c:v>
                </c:pt>
                <c:pt idx="52">
                  <c:v>-2</c:v>
                </c:pt>
                <c:pt idx="53">
                  <c:v>-2</c:v>
                </c:pt>
                <c:pt idx="54">
                  <c:v>-2</c:v>
                </c:pt>
                <c:pt idx="55">
                  <c:v>-2</c:v>
                </c:pt>
                <c:pt idx="56">
                  <c:v>-2</c:v>
                </c:pt>
                <c:pt idx="57">
                  <c:v>-2</c:v>
                </c:pt>
                <c:pt idx="58">
                  <c:v>-2</c:v>
                </c:pt>
                <c:pt idx="59">
                  <c:v>-2</c:v>
                </c:pt>
                <c:pt idx="60">
                  <c:v>-2</c:v>
                </c:pt>
                <c:pt idx="61">
                  <c:v>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18C-4303-8531-6E90ECDA64C4}"/>
            </c:ext>
          </c:extLst>
        </c:ser>
        <c:ser>
          <c:idx val="1"/>
          <c:order val="3"/>
          <c:tx>
            <c:strRef>
              <c:f>'1. Sharpest Triangles'!$CZ$4</c:f>
              <c:strCache>
                <c:ptCount val="1"/>
                <c:pt idx="0">
                  <c:v>n apex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2B636E91-6EF5-4192-8A33-B4D11146602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3EBC-445D-A2E5-4AE15206C3B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9410AFE7-B7B7-4BDE-B65E-86907063D6E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3EBC-445D-A2E5-4AE15206C3B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53CCA817-6542-4A14-8DEA-8F2039323EB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3EBC-445D-A2E5-4AE15206C3B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9689B498-9E6D-4C24-BB22-7989D5BC3F7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3EBC-445D-A2E5-4AE15206C3B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275C04FE-800D-4ADF-A460-945D652F4D6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3EBC-445D-A2E5-4AE15206C3B5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1387A6B7-7A9A-4A2A-916E-90401471DA1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3EBC-445D-A2E5-4AE15206C3B5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D7307815-48D2-4583-B712-462C253EB4F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3EBC-445D-A2E5-4AE15206C3B5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E596A327-DC38-4283-B1AA-1F18ADC1948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3EBC-445D-A2E5-4AE15206C3B5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F67E8DBF-0A12-4F6C-989C-10A832E3F77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3EBC-445D-A2E5-4AE15206C3B5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7BBD6BF1-9F37-43C5-A117-BD683DDFEBC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3EBC-445D-A2E5-4AE15206C3B5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1584D7BF-4F27-4B7C-B215-7E2245CDA03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3EBC-445D-A2E5-4AE15206C3B5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09BCE68F-3756-4715-A3E2-2D39C66EBF9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3EBC-445D-A2E5-4AE15206C3B5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14A6A725-A775-4AE3-8C49-C9011455508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3EBC-445D-A2E5-4AE15206C3B5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F257C198-C6DF-4483-8EBE-C8BD85BC259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3EBC-445D-A2E5-4AE15206C3B5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F503A4C1-B7F6-4B3A-A9F2-AA1A11343A5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3EBC-445D-A2E5-4AE15206C3B5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59346DBA-CF72-4EE8-98B0-7A961804C7D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3EBC-445D-A2E5-4AE15206C3B5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146FEA70-628C-488C-943D-5A2952C87AC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3EBC-445D-A2E5-4AE15206C3B5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687965B6-3F51-47B0-A1D7-1317B40D359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3EBC-445D-A2E5-4AE15206C3B5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6185E057-FB11-45AD-BF0B-D8B9423C2D7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3EBC-445D-A2E5-4AE15206C3B5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DE70337C-7AF3-4027-A31C-00A0258AD6B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3EBC-445D-A2E5-4AE15206C3B5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66DC565E-1BF3-447D-AA3B-95DD3E64837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3EBC-445D-A2E5-4AE15206C3B5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ABC2CD6F-29A4-4444-A13B-3D061B33EE0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3EBC-445D-A2E5-4AE15206C3B5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493C46EE-980E-4181-A850-C067983E29B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3EBC-445D-A2E5-4AE15206C3B5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B40639AF-1429-4FA1-AD58-C6830A1CA9B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3EBC-445D-A2E5-4AE15206C3B5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160E5EB2-C551-4BA2-B7EE-C516B1E1BDD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3EBC-445D-A2E5-4AE15206C3B5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8F7F38CE-1AE3-4500-A95C-20B212BD556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3EBC-445D-A2E5-4AE15206C3B5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E24BB488-97DF-4EFE-BF47-C69214603E9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3EBC-445D-A2E5-4AE15206C3B5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fld id="{91DF16C8-1D82-4C28-A90F-A8BCD0A38B0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3EBC-445D-A2E5-4AE15206C3B5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fld id="{55619939-DE7D-4DB0-828F-BC80D8FA1B4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3EBC-445D-A2E5-4AE15206C3B5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fld id="{0D96CE5B-5D26-4271-AA8A-65049DAECBB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3EBC-445D-A2E5-4AE15206C3B5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fld id="{2E3C80E2-9D7F-4F40-9D7D-422D206E821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3EBC-445D-A2E5-4AE15206C3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'1. Sharpest Triangles'!$CX$5:$CX$35</c:f>
              <c:numCache>
                <c:formatCode>General</c:formatCode>
                <c:ptCount val="31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  <c:pt idx="17">
                  <c:v>-2</c:v>
                </c:pt>
                <c:pt idx="18">
                  <c:v>-2</c:v>
                </c:pt>
                <c:pt idx="19">
                  <c:v>-2</c:v>
                </c:pt>
                <c:pt idx="20">
                  <c:v>-2</c:v>
                </c:pt>
                <c:pt idx="21">
                  <c:v>-2</c:v>
                </c:pt>
                <c:pt idx="22">
                  <c:v>-2</c:v>
                </c:pt>
                <c:pt idx="23">
                  <c:v>-2</c:v>
                </c:pt>
                <c:pt idx="24">
                  <c:v>-2</c:v>
                </c:pt>
                <c:pt idx="25">
                  <c:v>-2</c:v>
                </c:pt>
                <c:pt idx="26">
                  <c:v>-2</c:v>
                </c:pt>
                <c:pt idx="27">
                  <c:v>-2</c:v>
                </c:pt>
                <c:pt idx="28">
                  <c:v>-2</c:v>
                </c:pt>
                <c:pt idx="29">
                  <c:v>-2</c:v>
                </c:pt>
                <c:pt idx="30">
                  <c:v>-2</c:v>
                </c:pt>
              </c:numCache>
            </c:numRef>
          </c:xVal>
          <c:yVal>
            <c:numRef>
              <c:f>'1. Sharpest Triangles'!$CY$5:$CY$35</c:f>
              <c:numCache>
                <c:formatCode>General</c:formatCode>
                <c:ptCount val="31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  <c:pt idx="17">
                  <c:v>-2</c:v>
                </c:pt>
                <c:pt idx="18">
                  <c:v>-2</c:v>
                </c:pt>
                <c:pt idx="19">
                  <c:v>-2</c:v>
                </c:pt>
                <c:pt idx="20">
                  <c:v>-2</c:v>
                </c:pt>
                <c:pt idx="21">
                  <c:v>-2</c:v>
                </c:pt>
                <c:pt idx="22">
                  <c:v>-2</c:v>
                </c:pt>
                <c:pt idx="23">
                  <c:v>-2</c:v>
                </c:pt>
                <c:pt idx="24">
                  <c:v>-2</c:v>
                </c:pt>
                <c:pt idx="25">
                  <c:v>-2</c:v>
                </c:pt>
                <c:pt idx="26">
                  <c:v>-2</c:v>
                </c:pt>
                <c:pt idx="27">
                  <c:v>-2</c:v>
                </c:pt>
                <c:pt idx="28">
                  <c:v>-2</c:v>
                </c:pt>
                <c:pt idx="29">
                  <c:v>-2</c:v>
                </c:pt>
                <c:pt idx="30">
                  <c:v>-2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'1. Sharpest Triangles'!$CZ$5:$CZ$35</c15:f>
                <c15:dlblRangeCache>
                  <c:ptCount val="31"/>
                  <c:pt idx="0">
                    <c:v>10</c:v>
                  </c:pt>
                  <c:pt idx="1">
                    <c:v>8</c:v>
                  </c:pt>
                  <c:pt idx="2">
                    <c:v>6</c:v>
                  </c:pt>
                  <c:pt idx="3">
                    <c:v>4</c:v>
                  </c:pt>
                  <c:pt idx="4">
                    <c:v>2</c:v>
                  </c:pt>
                  <c:pt idx="5">
                    <c:v>0</c:v>
                  </c:pt>
                  <c:pt idx="6">
                    <c:v>1</c:v>
                  </c:pt>
                  <c:pt idx="7">
                    <c:v>3</c:v>
                  </c:pt>
                  <c:pt idx="8">
                    <c:v>5</c:v>
                  </c:pt>
                  <c:pt idx="9">
                    <c:v>7</c:v>
                  </c:pt>
                  <c:pt idx="10">
                    <c:v>9</c:v>
                  </c:pt>
                  <c:pt idx="11">
                    <c:v>9</c:v>
                  </c:pt>
                  <c:pt idx="12">
                    <c:v>7</c:v>
                  </c:pt>
                  <c:pt idx="13">
                    <c:v>5</c:v>
                  </c:pt>
                  <c:pt idx="14">
                    <c:v>3</c:v>
                  </c:pt>
                  <c:pt idx="15">
                    <c:v>1</c:v>
                  </c:pt>
                  <c:pt idx="16">
                    <c:v>0</c:v>
                  </c:pt>
                  <c:pt idx="17">
                    <c:v>2</c:v>
                  </c:pt>
                  <c:pt idx="18">
                    <c:v>4</c:v>
                  </c:pt>
                  <c:pt idx="19">
                    <c:v>6</c:v>
                  </c:pt>
                  <c:pt idx="20">
                    <c:v>8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3EBC-445D-A2E5-4AE15206C3B5}"/>
            </c:ext>
          </c:extLst>
        </c:ser>
        <c:ser>
          <c:idx val="2"/>
          <c:order val="4"/>
          <c:tx>
            <c:strRef>
              <c:f>'1. Sharpest Triangles'!$CO$2</c:f>
              <c:strCache>
                <c:ptCount val="1"/>
                <c:pt idx="0">
                  <c:v>points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4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xVal>
            <c:numRef>
              <c:f>'1. Sharpest Triangles'!$CP$5:$CP$35</c:f>
              <c:numCache>
                <c:formatCode>General</c:formatCode>
                <c:ptCount val="31"/>
                <c:pt idx="0">
                  <c:v>6.1257422745431001E-17</c:v>
                </c:pt>
                <c:pt idx="1">
                  <c:v>0.29475517441090432</c:v>
                </c:pt>
                <c:pt idx="2">
                  <c:v>0.56332005806362206</c:v>
                </c:pt>
                <c:pt idx="3">
                  <c:v>0.7818314824680298</c:v>
                </c:pt>
                <c:pt idx="4">
                  <c:v>0.93087374864420425</c:v>
                </c:pt>
                <c:pt idx="5">
                  <c:v>0.99720379718118013</c:v>
                </c:pt>
                <c:pt idx="6">
                  <c:v>0.97492791218182362</c:v>
                </c:pt>
                <c:pt idx="7">
                  <c:v>0.86602540378443871</c:v>
                </c:pt>
                <c:pt idx="8">
                  <c:v>0.68017273777091936</c:v>
                </c:pt>
                <c:pt idx="9">
                  <c:v>0.43388373911755818</c:v>
                </c:pt>
                <c:pt idx="10">
                  <c:v>0.14904226617617464</c:v>
                </c:pt>
                <c:pt idx="11">
                  <c:v>-0.14904226617617408</c:v>
                </c:pt>
                <c:pt idx="12">
                  <c:v>-0.43388373911755806</c:v>
                </c:pt>
                <c:pt idx="13">
                  <c:v>-0.68017273777091958</c:v>
                </c:pt>
                <c:pt idx="14">
                  <c:v>-0.86602540378443849</c:v>
                </c:pt>
                <c:pt idx="15">
                  <c:v>-0.97492791218182362</c:v>
                </c:pt>
                <c:pt idx="16">
                  <c:v>-0.99720379718118013</c:v>
                </c:pt>
                <c:pt idx="17">
                  <c:v>-0.93087374864420414</c:v>
                </c:pt>
                <c:pt idx="18">
                  <c:v>-0.78183148246802991</c:v>
                </c:pt>
                <c:pt idx="19">
                  <c:v>-0.56332005806362262</c:v>
                </c:pt>
                <c:pt idx="20">
                  <c:v>-0.29475517441090465</c:v>
                </c:pt>
                <c:pt idx="21">
                  <c:v>-1.83772268236293E-16</c:v>
                </c:pt>
                <c:pt idx="22">
                  <c:v>0.29475517441090349</c:v>
                </c:pt>
                <c:pt idx="23">
                  <c:v>0.56332005806362162</c:v>
                </c:pt>
                <c:pt idx="24">
                  <c:v>0.78183148246802969</c:v>
                </c:pt>
                <c:pt idx="25">
                  <c:v>0.93087374864420425</c:v>
                </c:pt>
                <c:pt idx="26">
                  <c:v>0.99720379718118013</c:v>
                </c:pt>
                <c:pt idx="27">
                  <c:v>0.97492791218182362</c:v>
                </c:pt>
                <c:pt idx="28">
                  <c:v>0.86602540378443904</c:v>
                </c:pt>
                <c:pt idx="29">
                  <c:v>0.68017273777091913</c:v>
                </c:pt>
                <c:pt idx="30">
                  <c:v>0.4338837391175584</c:v>
                </c:pt>
              </c:numCache>
            </c:numRef>
          </c:xVal>
          <c:yVal>
            <c:numRef>
              <c:f>'1. Sharpest Triangles'!$CQ$5:$CQ$35</c:f>
              <c:numCache>
                <c:formatCode>General</c:formatCode>
                <c:ptCount val="31"/>
                <c:pt idx="0">
                  <c:v>1</c:v>
                </c:pt>
                <c:pt idx="1">
                  <c:v>0.95557280578614068</c:v>
                </c:pt>
                <c:pt idx="2">
                  <c:v>0.8262387743159948</c:v>
                </c:pt>
                <c:pt idx="3">
                  <c:v>0.62348980185873348</c:v>
                </c:pt>
                <c:pt idx="4">
                  <c:v>0.36534102436639493</c:v>
                </c:pt>
                <c:pt idx="5">
                  <c:v>7.4730093586424323E-2</c:v>
                </c:pt>
                <c:pt idx="6">
                  <c:v>-0.22252093395631439</c:v>
                </c:pt>
                <c:pt idx="7">
                  <c:v>-0.49999999999999983</c:v>
                </c:pt>
                <c:pt idx="8">
                  <c:v>-0.73305187182982645</c:v>
                </c:pt>
                <c:pt idx="9">
                  <c:v>-0.90096886790241915</c:v>
                </c:pt>
                <c:pt idx="10">
                  <c:v>-0.98883082622512852</c:v>
                </c:pt>
                <c:pt idx="11">
                  <c:v>-0.98883082622512863</c:v>
                </c:pt>
                <c:pt idx="12">
                  <c:v>-0.90096886790241915</c:v>
                </c:pt>
                <c:pt idx="13">
                  <c:v>-0.73305187182982623</c:v>
                </c:pt>
                <c:pt idx="14">
                  <c:v>-0.50000000000000033</c:v>
                </c:pt>
                <c:pt idx="15">
                  <c:v>-0.2225209339563145</c:v>
                </c:pt>
                <c:pt idx="16">
                  <c:v>7.473009358642442E-2</c:v>
                </c:pt>
                <c:pt idx="17">
                  <c:v>0.36534102436639543</c:v>
                </c:pt>
                <c:pt idx="18">
                  <c:v>0.62348980185873337</c:v>
                </c:pt>
                <c:pt idx="19">
                  <c:v>0.82623877431599446</c:v>
                </c:pt>
                <c:pt idx="20">
                  <c:v>0.95557280578614057</c:v>
                </c:pt>
                <c:pt idx="21">
                  <c:v>1</c:v>
                </c:pt>
                <c:pt idx="22">
                  <c:v>0.95557280578614101</c:v>
                </c:pt>
                <c:pt idx="23">
                  <c:v>0.82623877431599513</c:v>
                </c:pt>
                <c:pt idx="24">
                  <c:v>0.62348980185873371</c:v>
                </c:pt>
                <c:pt idx="25">
                  <c:v>0.36534102436639493</c:v>
                </c:pt>
                <c:pt idx="26">
                  <c:v>7.4730093586423907E-2</c:v>
                </c:pt>
                <c:pt idx="27">
                  <c:v>-0.22252093395631414</c:v>
                </c:pt>
                <c:pt idx="28">
                  <c:v>-0.49999999999999928</c:v>
                </c:pt>
                <c:pt idx="29">
                  <c:v>-0.73305187182982656</c:v>
                </c:pt>
                <c:pt idx="30">
                  <c:v>-0.90096886790241903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3EBC-445D-A2E5-4AE15206C3B5}"/>
            </c:ext>
          </c:extLst>
        </c:ser>
        <c:ser>
          <c:idx val="4"/>
          <c:order val="5"/>
          <c:tx>
            <c:strRef>
              <c:f>'1. Sharpest Triangles'!$CS$4</c:f>
              <c:strCache>
                <c:ptCount val="1"/>
                <c:pt idx="0">
                  <c:v>label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2EEB90BC-891D-4DEE-B2A7-0AD13A803B7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3EBC-445D-A2E5-4AE15206C3B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2CAAF860-D383-47F8-8F37-67F796E3BAC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3EBC-445D-A2E5-4AE15206C3B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1F595AB0-512D-41F6-9519-3E8F4D4830F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3EBC-445D-A2E5-4AE15206C3B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965BF5A7-FC9C-4C5B-A189-AD86FB33904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3EBC-445D-A2E5-4AE15206C3B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937B2B2C-0C0B-467C-93D6-86FD1DA1631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3EBC-445D-A2E5-4AE15206C3B5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D60BA3FB-2B04-45FB-A011-B4E5FDBCDBC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3EBC-445D-A2E5-4AE15206C3B5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510B97FE-852C-49B8-AC74-884B2F6215A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3EBC-445D-A2E5-4AE15206C3B5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DB6A3E16-6831-4A17-AE9F-1146A33FCB8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3EBC-445D-A2E5-4AE15206C3B5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06FA3EC2-6BC4-4202-B17F-7AF519050F6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B-3EBC-445D-A2E5-4AE15206C3B5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B0AED1F5-4AD6-4D3B-90B9-6F260446438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C-3EBC-445D-A2E5-4AE15206C3B5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71F63757-12CB-4A3A-A199-B3F0F2B54CC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D-3EBC-445D-A2E5-4AE15206C3B5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1F48AF89-1F60-4CD3-9DEF-764713EA6D9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E-3EBC-445D-A2E5-4AE15206C3B5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64B8F6F6-C3F7-414A-B61F-7F4B7626E51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F-3EBC-445D-A2E5-4AE15206C3B5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3931EECD-8FF1-442D-8A43-1DD414D2ABD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0-3EBC-445D-A2E5-4AE15206C3B5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F5178B61-B115-4B70-8030-F2C257B8678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1-3EBC-445D-A2E5-4AE15206C3B5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7A6B023A-5C95-4E96-B2C3-A2587F192E9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2-3EBC-445D-A2E5-4AE15206C3B5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85337879-2255-45BA-B6D6-C9954586CB9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3-3EBC-445D-A2E5-4AE15206C3B5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F9C9E338-E894-49B0-9A05-CF337D7CCD2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4-3EBC-445D-A2E5-4AE15206C3B5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27C4B702-2CA8-4149-8119-1A57294EBAC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5-3EBC-445D-A2E5-4AE15206C3B5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3A19A596-FCF2-4F8C-9AB4-E457D922796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6-3EBC-445D-A2E5-4AE15206C3B5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29602103-03F1-4645-B8D3-4D13DD07091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7-3EBC-445D-A2E5-4AE15206C3B5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34370889-9DC8-4311-B4C6-CD0C5DC03C1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8-3EBC-445D-A2E5-4AE15206C3B5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A022A89C-1142-4DFB-AE71-2BCC562BA55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9-3EBC-445D-A2E5-4AE15206C3B5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A30F6A8C-08FD-4E63-A43E-C390ED4F8C9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A-3EBC-445D-A2E5-4AE15206C3B5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5A88E776-77B6-48E0-B46B-365B6BC72FE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B-3EBC-445D-A2E5-4AE15206C3B5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985F1B35-EFEB-4131-A0E0-E596AED9E9E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C-3EBC-445D-A2E5-4AE15206C3B5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A1692398-8DCE-4C66-97B6-4EFE12BE934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D-3EBC-445D-A2E5-4AE15206C3B5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fld id="{427B616D-81A3-4839-A19D-FFABD13BF1D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E-3EBC-445D-A2E5-4AE15206C3B5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fld id="{343AE692-742C-42F4-84FA-54DAE53BEA0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F-3EBC-445D-A2E5-4AE15206C3B5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fld id="{28D9B027-395F-44D4-A83D-FC7B7B08BC9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0-3EBC-445D-A2E5-4AE15206C3B5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fld id="{99563EB1-CDE4-4EE7-AD73-5BDF1C6AA36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1-3EBC-445D-A2E5-4AE15206C3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'1. Sharpest Triangles'!$CT$5:$CT$35</c:f>
              <c:numCache>
                <c:formatCode>General</c:formatCode>
                <c:ptCount val="31"/>
                <c:pt idx="0">
                  <c:v>6.3707719655248243E-17</c:v>
                </c:pt>
                <c:pt idx="1">
                  <c:v>0.3065453813873405</c:v>
                </c:pt>
                <c:pt idx="2">
                  <c:v>0.58585286038616702</c:v>
                </c:pt>
                <c:pt idx="3">
                  <c:v>0.81310474176675107</c:v>
                </c:pt>
                <c:pt idx="4">
                  <c:v>0.96810869858997239</c:v>
                </c:pt>
                <c:pt idx="5">
                  <c:v>1.0370919490684274</c:v>
                </c:pt>
                <c:pt idx="6">
                  <c:v>1.0139250286690966</c:v>
                </c:pt>
                <c:pt idx="7">
                  <c:v>0.90066641993581631</c:v>
                </c:pt>
                <c:pt idx="8">
                  <c:v>0.70737964728175617</c:v>
                </c:pt>
                <c:pt idx="9">
                  <c:v>0.45123908868226054</c:v>
                </c:pt>
                <c:pt idx="10">
                  <c:v>0.15500395682322163</c:v>
                </c:pt>
                <c:pt idx="11">
                  <c:v>-0.15500395682322105</c:v>
                </c:pt>
                <c:pt idx="12">
                  <c:v>-0.45123908868226043</c:v>
                </c:pt>
                <c:pt idx="13">
                  <c:v>-0.7073796472817564</c:v>
                </c:pt>
                <c:pt idx="14">
                  <c:v>-0.90066641993581609</c:v>
                </c:pt>
                <c:pt idx="15">
                  <c:v>-1.0139250286690966</c:v>
                </c:pt>
                <c:pt idx="16">
                  <c:v>-1.0370919490684274</c:v>
                </c:pt>
                <c:pt idx="17">
                  <c:v>-0.96810869858997228</c:v>
                </c:pt>
                <c:pt idx="18">
                  <c:v>-0.81310474176675118</c:v>
                </c:pt>
                <c:pt idx="19">
                  <c:v>-0.58585286038616757</c:v>
                </c:pt>
                <c:pt idx="20">
                  <c:v>-0.30654538138734083</c:v>
                </c:pt>
                <c:pt idx="21">
                  <c:v>-1.9112315896574472E-16</c:v>
                </c:pt>
                <c:pt idx="22">
                  <c:v>0.30654538138733961</c:v>
                </c:pt>
                <c:pt idx="23">
                  <c:v>0.58585286038616646</c:v>
                </c:pt>
                <c:pt idx="24">
                  <c:v>0.81310474176675096</c:v>
                </c:pt>
                <c:pt idx="25">
                  <c:v>0.96810869858997239</c:v>
                </c:pt>
                <c:pt idx="26">
                  <c:v>1.0370919490684274</c:v>
                </c:pt>
                <c:pt idx="27">
                  <c:v>1.0139250286690966</c:v>
                </c:pt>
                <c:pt idx="28">
                  <c:v>0.90066641993581664</c:v>
                </c:pt>
                <c:pt idx="29">
                  <c:v>0.70737964728175595</c:v>
                </c:pt>
                <c:pt idx="30">
                  <c:v>0.45123908868226076</c:v>
                </c:pt>
              </c:numCache>
            </c:numRef>
          </c:xVal>
          <c:yVal>
            <c:numRef>
              <c:f>'1. Sharpest Triangles'!$CU$5:$CU$35</c:f>
              <c:numCache>
                <c:formatCode>General</c:formatCode>
                <c:ptCount val="31"/>
                <c:pt idx="0">
                  <c:v>1.04</c:v>
                </c:pt>
                <c:pt idx="1">
                  <c:v>0.99379571801758637</c:v>
                </c:pt>
                <c:pt idx="2">
                  <c:v>0.85928832528863464</c:v>
                </c:pt>
                <c:pt idx="3">
                  <c:v>0.64842939393308285</c:v>
                </c:pt>
                <c:pt idx="4">
                  <c:v>0.37995466534105071</c:v>
                </c:pt>
                <c:pt idx="5">
                  <c:v>7.7719297329881296E-2</c:v>
                </c:pt>
                <c:pt idx="6">
                  <c:v>-0.23142177131456698</c:v>
                </c:pt>
                <c:pt idx="7">
                  <c:v>-0.5199999999999998</c:v>
                </c:pt>
                <c:pt idx="8">
                  <c:v>-0.7623739467030195</c:v>
                </c:pt>
                <c:pt idx="9">
                  <c:v>-0.93700762261851589</c:v>
                </c:pt>
                <c:pt idx="10">
                  <c:v>-1.0283840592741338</c:v>
                </c:pt>
                <c:pt idx="11">
                  <c:v>-1.0283840592741338</c:v>
                </c:pt>
                <c:pt idx="12">
                  <c:v>-0.93700762261851589</c:v>
                </c:pt>
                <c:pt idx="13">
                  <c:v>-0.76237394670301928</c:v>
                </c:pt>
                <c:pt idx="14">
                  <c:v>-0.52000000000000035</c:v>
                </c:pt>
                <c:pt idx="15">
                  <c:v>-0.23142177131456709</c:v>
                </c:pt>
                <c:pt idx="16">
                  <c:v>7.7719297329881407E-2</c:v>
                </c:pt>
                <c:pt idx="17">
                  <c:v>0.37995466534105127</c:v>
                </c:pt>
                <c:pt idx="18">
                  <c:v>0.64842939393308274</c:v>
                </c:pt>
                <c:pt idx="19">
                  <c:v>0.8592883252886343</c:v>
                </c:pt>
                <c:pt idx="20">
                  <c:v>0.99379571801758626</c:v>
                </c:pt>
                <c:pt idx="21">
                  <c:v>1.04</c:v>
                </c:pt>
                <c:pt idx="22">
                  <c:v>0.9937957180175867</c:v>
                </c:pt>
                <c:pt idx="23">
                  <c:v>0.85928832528863497</c:v>
                </c:pt>
                <c:pt idx="24">
                  <c:v>0.64842939393308308</c:v>
                </c:pt>
                <c:pt idx="25">
                  <c:v>0.37995466534105071</c:v>
                </c:pt>
                <c:pt idx="26">
                  <c:v>7.7719297329880865E-2</c:v>
                </c:pt>
                <c:pt idx="27">
                  <c:v>-0.2314217713145667</c:v>
                </c:pt>
                <c:pt idx="28">
                  <c:v>-0.51999999999999924</c:v>
                </c:pt>
                <c:pt idx="29">
                  <c:v>-0.76237394670301961</c:v>
                </c:pt>
                <c:pt idx="30">
                  <c:v>-0.93700762261851578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'1. Sharpest Triangles'!$CS$5:$CS$35</c15:f>
                <c15:dlblRangeCache>
                  <c:ptCount val="31"/>
                  <c:pt idx="0">
                    <c:v>0 &amp; 21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2-3EBC-445D-A2E5-4AE15206C3B5}"/>
            </c:ext>
          </c:extLst>
        </c:ser>
        <c:ser>
          <c:idx val="6"/>
          <c:order val="6"/>
          <c:tx>
            <c:strRef>
              <c:f>'1. Sharpest Triangles'!$DF$4</c:f>
              <c:strCache>
                <c:ptCount val="1"/>
                <c:pt idx="0">
                  <c:v>Largest Triangle</c:v>
                </c:pt>
              </c:strCache>
            </c:strRef>
          </c:tx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'1. Sharpest Triangles'!$DG$5:$DG$8</c:f>
              <c:numCache>
                <c:formatCode>General</c:formatCode>
                <c:ptCount val="4"/>
                <c:pt idx="0">
                  <c:v>6.1257422745431001E-17</c:v>
                </c:pt>
                <c:pt idx="1">
                  <c:v>0.14904226617617464</c:v>
                </c:pt>
                <c:pt idx="2">
                  <c:v>-0.14904226617617408</c:v>
                </c:pt>
                <c:pt idx="3">
                  <c:v>6.1257422745431001E-17</c:v>
                </c:pt>
              </c:numCache>
            </c:numRef>
          </c:xVal>
          <c:yVal>
            <c:numRef>
              <c:f>'1. Sharpest Triangles'!$DH$5:$DH$8</c:f>
              <c:numCache>
                <c:formatCode>General</c:formatCode>
                <c:ptCount val="4"/>
                <c:pt idx="0">
                  <c:v>1</c:v>
                </c:pt>
                <c:pt idx="1">
                  <c:v>-0.98883082622512852</c:v>
                </c:pt>
                <c:pt idx="2">
                  <c:v>-0.98883082622512863</c:v>
                </c:pt>
                <c:pt idx="3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832-4668-9F71-8B8C469448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6569464"/>
        <c:axId val="646569136"/>
      </c:scatterChart>
      <c:valAx>
        <c:axId val="646569464"/>
        <c:scaling>
          <c:orientation val="minMax"/>
          <c:max val="1.1500000000000001"/>
          <c:min val="-1.1500000000000001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6569136"/>
        <c:crosses val="autoZero"/>
        <c:crossBetween val="midCat"/>
      </c:valAx>
      <c:valAx>
        <c:axId val="646569136"/>
        <c:scaling>
          <c:orientation val="minMax"/>
          <c:max val="1.1500000000000001"/>
          <c:min val="-1.1500000000000001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6569464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1.53999222792107E-3"/>
          <c:w val="1"/>
          <c:h val="0.99846000777207888"/>
        </c:manualLayout>
      </c:layout>
      <c:scatterChart>
        <c:scatterStyle val="lineMarker"/>
        <c:varyColors val="0"/>
        <c:ser>
          <c:idx val="3"/>
          <c:order val="0"/>
          <c:tx>
            <c:strRef>
              <c:f>'3. Triangles &amp; Trapezoids'!$DB$2</c:f>
              <c:strCache>
                <c:ptCount val="1"/>
                <c:pt idx="0">
                  <c:v>circle</c:v>
                </c:pt>
              </c:strCache>
            </c:strRef>
          </c:tx>
          <c:spPr>
            <a:ln w="635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xVal>
            <c:numRef>
              <c:f>'3. Triangles &amp; Trapezoids'!$DC$5:$DC$205</c:f>
              <c:numCache>
                <c:formatCode>General</c:formatCode>
                <c:ptCount val="201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  <c:pt idx="17">
                  <c:v>-2</c:v>
                </c:pt>
                <c:pt idx="18">
                  <c:v>-2</c:v>
                </c:pt>
                <c:pt idx="19">
                  <c:v>-2</c:v>
                </c:pt>
                <c:pt idx="20">
                  <c:v>-2</c:v>
                </c:pt>
                <c:pt idx="21">
                  <c:v>-2</c:v>
                </c:pt>
                <c:pt idx="22">
                  <c:v>-2</c:v>
                </c:pt>
                <c:pt idx="23">
                  <c:v>-2</c:v>
                </c:pt>
                <c:pt idx="24">
                  <c:v>-2</c:v>
                </c:pt>
                <c:pt idx="25">
                  <c:v>-2</c:v>
                </c:pt>
                <c:pt idx="26">
                  <c:v>-2</c:v>
                </c:pt>
                <c:pt idx="27">
                  <c:v>-2</c:v>
                </c:pt>
                <c:pt idx="28">
                  <c:v>-2</c:v>
                </c:pt>
                <c:pt idx="29">
                  <c:v>-2</c:v>
                </c:pt>
                <c:pt idx="30">
                  <c:v>-2</c:v>
                </c:pt>
                <c:pt idx="31">
                  <c:v>-2</c:v>
                </c:pt>
                <c:pt idx="32">
                  <c:v>-2</c:v>
                </c:pt>
                <c:pt idx="33">
                  <c:v>-2</c:v>
                </c:pt>
                <c:pt idx="34">
                  <c:v>-2</c:v>
                </c:pt>
                <c:pt idx="35">
                  <c:v>-2</c:v>
                </c:pt>
                <c:pt idx="36">
                  <c:v>-2</c:v>
                </c:pt>
                <c:pt idx="37">
                  <c:v>-2</c:v>
                </c:pt>
                <c:pt idx="38">
                  <c:v>-2</c:v>
                </c:pt>
                <c:pt idx="39">
                  <c:v>-2</c:v>
                </c:pt>
                <c:pt idx="40">
                  <c:v>-2</c:v>
                </c:pt>
                <c:pt idx="41">
                  <c:v>-2</c:v>
                </c:pt>
                <c:pt idx="42">
                  <c:v>-2</c:v>
                </c:pt>
                <c:pt idx="43">
                  <c:v>-2</c:v>
                </c:pt>
                <c:pt idx="44">
                  <c:v>-2</c:v>
                </c:pt>
                <c:pt idx="45">
                  <c:v>-2</c:v>
                </c:pt>
                <c:pt idx="46">
                  <c:v>-2</c:v>
                </c:pt>
                <c:pt idx="47">
                  <c:v>-2</c:v>
                </c:pt>
                <c:pt idx="48">
                  <c:v>-2</c:v>
                </c:pt>
                <c:pt idx="49">
                  <c:v>-2</c:v>
                </c:pt>
                <c:pt idx="50">
                  <c:v>-2</c:v>
                </c:pt>
                <c:pt idx="51">
                  <c:v>-2</c:v>
                </c:pt>
                <c:pt idx="52">
                  <c:v>-2</c:v>
                </c:pt>
                <c:pt idx="53">
                  <c:v>-2</c:v>
                </c:pt>
                <c:pt idx="54">
                  <c:v>-2</c:v>
                </c:pt>
                <c:pt idx="55">
                  <c:v>-2</c:v>
                </c:pt>
                <c:pt idx="56">
                  <c:v>-2</c:v>
                </c:pt>
                <c:pt idx="57">
                  <c:v>-2</c:v>
                </c:pt>
                <c:pt idx="58">
                  <c:v>-2</c:v>
                </c:pt>
                <c:pt idx="59">
                  <c:v>-2</c:v>
                </c:pt>
                <c:pt idx="60">
                  <c:v>-2</c:v>
                </c:pt>
                <c:pt idx="61">
                  <c:v>-2</c:v>
                </c:pt>
                <c:pt idx="62">
                  <c:v>-2</c:v>
                </c:pt>
                <c:pt idx="63">
                  <c:v>-2</c:v>
                </c:pt>
                <c:pt idx="64">
                  <c:v>-2</c:v>
                </c:pt>
                <c:pt idx="65">
                  <c:v>-2</c:v>
                </c:pt>
                <c:pt idx="66">
                  <c:v>-2</c:v>
                </c:pt>
                <c:pt idx="67">
                  <c:v>-2</c:v>
                </c:pt>
                <c:pt idx="68">
                  <c:v>-2</c:v>
                </c:pt>
                <c:pt idx="69">
                  <c:v>-2</c:v>
                </c:pt>
                <c:pt idx="70">
                  <c:v>-2</c:v>
                </c:pt>
                <c:pt idx="71">
                  <c:v>-2</c:v>
                </c:pt>
                <c:pt idx="72">
                  <c:v>-2</c:v>
                </c:pt>
                <c:pt idx="73">
                  <c:v>-2</c:v>
                </c:pt>
                <c:pt idx="74">
                  <c:v>-2</c:v>
                </c:pt>
                <c:pt idx="75">
                  <c:v>-2</c:v>
                </c:pt>
                <c:pt idx="76">
                  <c:v>-2</c:v>
                </c:pt>
                <c:pt idx="77">
                  <c:v>-2</c:v>
                </c:pt>
                <c:pt idx="78">
                  <c:v>-2</c:v>
                </c:pt>
                <c:pt idx="79">
                  <c:v>-2</c:v>
                </c:pt>
                <c:pt idx="80">
                  <c:v>-2</c:v>
                </c:pt>
                <c:pt idx="81">
                  <c:v>-2</c:v>
                </c:pt>
                <c:pt idx="82">
                  <c:v>-2</c:v>
                </c:pt>
                <c:pt idx="83">
                  <c:v>-2</c:v>
                </c:pt>
                <c:pt idx="84">
                  <c:v>-2</c:v>
                </c:pt>
                <c:pt idx="85">
                  <c:v>-2</c:v>
                </c:pt>
                <c:pt idx="86">
                  <c:v>-2</c:v>
                </c:pt>
                <c:pt idx="87">
                  <c:v>-2</c:v>
                </c:pt>
                <c:pt idx="88">
                  <c:v>-2</c:v>
                </c:pt>
                <c:pt idx="89">
                  <c:v>-2</c:v>
                </c:pt>
                <c:pt idx="90">
                  <c:v>-2</c:v>
                </c:pt>
                <c:pt idx="91">
                  <c:v>-2</c:v>
                </c:pt>
                <c:pt idx="92">
                  <c:v>-2</c:v>
                </c:pt>
                <c:pt idx="93">
                  <c:v>-2</c:v>
                </c:pt>
                <c:pt idx="94">
                  <c:v>-2</c:v>
                </c:pt>
                <c:pt idx="95">
                  <c:v>-2</c:v>
                </c:pt>
                <c:pt idx="96">
                  <c:v>-2</c:v>
                </c:pt>
                <c:pt idx="97">
                  <c:v>-2</c:v>
                </c:pt>
                <c:pt idx="98">
                  <c:v>-2</c:v>
                </c:pt>
                <c:pt idx="99">
                  <c:v>-2</c:v>
                </c:pt>
                <c:pt idx="100">
                  <c:v>-2</c:v>
                </c:pt>
                <c:pt idx="101">
                  <c:v>-2</c:v>
                </c:pt>
                <c:pt idx="102">
                  <c:v>-2</c:v>
                </c:pt>
                <c:pt idx="103">
                  <c:v>-2</c:v>
                </c:pt>
                <c:pt idx="104">
                  <c:v>-2</c:v>
                </c:pt>
                <c:pt idx="105">
                  <c:v>-2</c:v>
                </c:pt>
                <c:pt idx="106">
                  <c:v>-2</c:v>
                </c:pt>
                <c:pt idx="107">
                  <c:v>-2</c:v>
                </c:pt>
                <c:pt idx="108">
                  <c:v>-2</c:v>
                </c:pt>
                <c:pt idx="109">
                  <c:v>-2</c:v>
                </c:pt>
                <c:pt idx="110">
                  <c:v>-2</c:v>
                </c:pt>
                <c:pt idx="111">
                  <c:v>-2</c:v>
                </c:pt>
                <c:pt idx="112">
                  <c:v>-2</c:v>
                </c:pt>
                <c:pt idx="113">
                  <c:v>-2</c:v>
                </c:pt>
                <c:pt idx="114">
                  <c:v>-2</c:v>
                </c:pt>
                <c:pt idx="115">
                  <c:v>-2</c:v>
                </c:pt>
                <c:pt idx="116">
                  <c:v>-2</c:v>
                </c:pt>
                <c:pt idx="117">
                  <c:v>-2</c:v>
                </c:pt>
                <c:pt idx="118">
                  <c:v>-2</c:v>
                </c:pt>
                <c:pt idx="119">
                  <c:v>-2</c:v>
                </c:pt>
                <c:pt idx="120">
                  <c:v>-2</c:v>
                </c:pt>
                <c:pt idx="121">
                  <c:v>-2</c:v>
                </c:pt>
                <c:pt idx="122">
                  <c:v>-2</c:v>
                </c:pt>
                <c:pt idx="123">
                  <c:v>-2</c:v>
                </c:pt>
                <c:pt idx="124">
                  <c:v>-2</c:v>
                </c:pt>
                <c:pt idx="125">
                  <c:v>-2</c:v>
                </c:pt>
                <c:pt idx="126">
                  <c:v>-2</c:v>
                </c:pt>
                <c:pt idx="127">
                  <c:v>-2</c:v>
                </c:pt>
                <c:pt idx="128">
                  <c:v>-2</c:v>
                </c:pt>
                <c:pt idx="129">
                  <c:v>-2</c:v>
                </c:pt>
                <c:pt idx="130">
                  <c:v>-2</c:v>
                </c:pt>
                <c:pt idx="131">
                  <c:v>-2</c:v>
                </c:pt>
                <c:pt idx="132">
                  <c:v>-2</c:v>
                </c:pt>
                <c:pt idx="133">
                  <c:v>-2</c:v>
                </c:pt>
                <c:pt idx="134">
                  <c:v>-2</c:v>
                </c:pt>
                <c:pt idx="135">
                  <c:v>-2</c:v>
                </c:pt>
                <c:pt idx="136">
                  <c:v>-2</c:v>
                </c:pt>
                <c:pt idx="137">
                  <c:v>-2</c:v>
                </c:pt>
                <c:pt idx="138">
                  <c:v>-2</c:v>
                </c:pt>
                <c:pt idx="139">
                  <c:v>-2</c:v>
                </c:pt>
                <c:pt idx="140">
                  <c:v>-2</c:v>
                </c:pt>
                <c:pt idx="141">
                  <c:v>-2</c:v>
                </c:pt>
                <c:pt idx="142">
                  <c:v>-2</c:v>
                </c:pt>
                <c:pt idx="143">
                  <c:v>-2</c:v>
                </c:pt>
                <c:pt idx="144">
                  <c:v>-2</c:v>
                </c:pt>
                <c:pt idx="145">
                  <c:v>-2</c:v>
                </c:pt>
                <c:pt idx="146">
                  <c:v>-2</c:v>
                </c:pt>
                <c:pt idx="147">
                  <c:v>-2</c:v>
                </c:pt>
                <c:pt idx="148">
                  <c:v>-2</c:v>
                </c:pt>
                <c:pt idx="149">
                  <c:v>-2</c:v>
                </c:pt>
                <c:pt idx="150">
                  <c:v>-2</c:v>
                </c:pt>
                <c:pt idx="151">
                  <c:v>-2</c:v>
                </c:pt>
                <c:pt idx="152">
                  <c:v>-2</c:v>
                </c:pt>
                <c:pt idx="153">
                  <c:v>-2</c:v>
                </c:pt>
                <c:pt idx="154">
                  <c:v>-2</c:v>
                </c:pt>
                <c:pt idx="155">
                  <c:v>-2</c:v>
                </c:pt>
                <c:pt idx="156">
                  <c:v>-2</c:v>
                </c:pt>
                <c:pt idx="157">
                  <c:v>-2</c:v>
                </c:pt>
                <c:pt idx="158">
                  <c:v>-2</c:v>
                </c:pt>
                <c:pt idx="159">
                  <c:v>-2</c:v>
                </c:pt>
                <c:pt idx="160">
                  <c:v>-2</c:v>
                </c:pt>
                <c:pt idx="161">
                  <c:v>-2</c:v>
                </c:pt>
                <c:pt idx="162">
                  <c:v>-2</c:v>
                </c:pt>
                <c:pt idx="163">
                  <c:v>-2</c:v>
                </c:pt>
                <c:pt idx="164">
                  <c:v>-2</c:v>
                </c:pt>
                <c:pt idx="165">
                  <c:v>-2</c:v>
                </c:pt>
                <c:pt idx="166">
                  <c:v>-2</c:v>
                </c:pt>
                <c:pt idx="167">
                  <c:v>-2</c:v>
                </c:pt>
                <c:pt idx="168">
                  <c:v>-2</c:v>
                </c:pt>
                <c:pt idx="169">
                  <c:v>-2</c:v>
                </c:pt>
                <c:pt idx="170">
                  <c:v>-2</c:v>
                </c:pt>
                <c:pt idx="171">
                  <c:v>-2</c:v>
                </c:pt>
                <c:pt idx="172">
                  <c:v>-2</c:v>
                </c:pt>
                <c:pt idx="173">
                  <c:v>-2</c:v>
                </c:pt>
                <c:pt idx="174">
                  <c:v>-2</c:v>
                </c:pt>
                <c:pt idx="175">
                  <c:v>-2</c:v>
                </c:pt>
                <c:pt idx="176">
                  <c:v>-2</c:v>
                </c:pt>
                <c:pt idx="177">
                  <c:v>-2</c:v>
                </c:pt>
                <c:pt idx="178">
                  <c:v>-2</c:v>
                </c:pt>
                <c:pt idx="179">
                  <c:v>-2</c:v>
                </c:pt>
                <c:pt idx="180">
                  <c:v>-2</c:v>
                </c:pt>
                <c:pt idx="181">
                  <c:v>-2</c:v>
                </c:pt>
                <c:pt idx="182">
                  <c:v>-2</c:v>
                </c:pt>
                <c:pt idx="183">
                  <c:v>-2</c:v>
                </c:pt>
                <c:pt idx="184">
                  <c:v>-2</c:v>
                </c:pt>
                <c:pt idx="185">
                  <c:v>-2</c:v>
                </c:pt>
                <c:pt idx="186">
                  <c:v>-2</c:v>
                </c:pt>
                <c:pt idx="187">
                  <c:v>-2</c:v>
                </c:pt>
                <c:pt idx="188">
                  <c:v>-2</c:v>
                </c:pt>
                <c:pt idx="189">
                  <c:v>-2</c:v>
                </c:pt>
                <c:pt idx="190">
                  <c:v>-2</c:v>
                </c:pt>
                <c:pt idx="191">
                  <c:v>-2</c:v>
                </c:pt>
                <c:pt idx="192">
                  <c:v>-2</c:v>
                </c:pt>
                <c:pt idx="193">
                  <c:v>-2</c:v>
                </c:pt>
                <c:pt idx="194">
                  <c:v>-2</c:v>
                </c:pt>
                <c:pt idx="195">
                  <c:v>-2</c:v>
                </c:pt>
                <c:pt idx="196">
                  <c:v>-2</c:v>
                </c:pt>
                <c:pt idx="197">
                  <c:v>-2</c:v>
                </c:pt>
                <c:pt idx="198">
                  <c:v>-2</c:v>
                </c:pt>
                <c:pt idx="199">
                  <c:v>-2</c:v>
                </c:pt>
                <c:pt idx="200">
                  <c:v>-2</c:v>
                </c:pt>
              </c:numCache>
            </c:numRef>
          </c:xVal>
          <c:yVal>
            <c:numRef>
              <c:f>'3. Triangles &amp; Trapezoids'!$DD$5:$DD$205</c:f>
              <c:numCache>
                <c:formatCode>General</c:formatCode>
                <c:ptCount val="201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  <c:pt idx="17">
                  <c:v>-2</c:v>
                </c:pt>
                <c:pt idx="18">
                  <c:v>-2</c:v>
                </c:pt>
                <c:pt idx="19">
                  <c:v>-2</c:v>
                </c:pt>
                <c:pt idx="20">
                  <c:v>-2</c:v>
                </c:pt>
                <c:pt idx="21">
                  <c:v>-2</c:v>
                </c:pt>
                <c:pt idx="22">
                  <c:v>-2</c:v>
                </c:pt>
                <c:pt idx="23">
                  <c:v>-2</c:v>
                </c:pt>
                <c:pt idx="24">
                  <c:v>-2</c:v>
                </c:pt>
                <c:pt idx="25">
                  <c:v>-2</c:v>
                </c:pt>
                <c:pt idx="26">
                  <c:v>-2</c:v>
                </c:pt>
                <c:pt idx="27">
                  <c:v>-2</c:v>
                </c:pt>
                <c:pt idx="28">
                  <c:v>-2</c:v>
                </c:pt>
                <c:pt idx="29">
                  <c:v>-2</c:v>
                </c:pt>
                <c:pt idx="30">
                  <c:v>-2</c:v>
                </c:pt>
                <c:pt idx="31">
                  <c:v>-2</c:v>
                </c:pt>
                <c:pt idx="32">
                  <c:v>-2</c:v>
                </c:pt>
                <c:pt idx="33">
                  <c:v>-2</c:v>
                </c:pt>
                <c:pt idx="34">
                  <c:v>-2</c:v>
                </c:pt>
                <c:pt idx="35">
                  <c:v>-2</c:v>
                </c:pt>
                <c:pt idx="36">
                  <c:v>-2</c:v>
                </c:pt>
                <c:pt idx="37">
                  <c:v>-2</c:v>
                </c:pt>
                <c:pt idx="38">
                  <c:v>-2</c:v>
                </c:pt>
                <c:pt idx="39">
                  <c:v>-2</c:v>
                </c:pt>
                <c:pt idx="40">
                  <c:v>-2</c:v>
                </c:pt>
                <c:pt idx="41">
                  <c:v>-2</c:v>
                </c:pt>
                <c:pt idx="42">
                  <c:v>-2</c:v>
                </c:pt>
                <c:pt idx="43">
                  <c:v>-2</c:v>
                </c:pt>
                <c:pt idx="44">
                  <c:v>-2</c:v>
                </c:pt>
                <c:pt idx="45">
                  <c:v>-2</c:v>
                </c:pt>
                <c:pt idx="46">
                  <c:v>-2</c:v>
                </c:pt>
                <c:pt idx="47">
                  <c:v>-2</c:v>
                </c:pt>
                <c:pt idx="48">
                  <c:v>-2</c:v>
                </c:pt>
                <c:pt idx="49">
                  <c:v>-2</c:v>
                </c:pt>
                <c:pt idx="50">
                  <c:v>-2</c:v>
                </c:pt>
                <c:pt idx="51">
                  <c:v>-2</c:v>
                </c:pt>
                <c:pt idx="52">
                  <c:v>-2</c:v>
                </c:pt>
                <c:pt idx="53">
                  <c:v>-2</c:v>
                </c:pt>
                <c:pt idx="54">
                  <c:v>-2</c:v>
                </c:pt>
                <c:pt idx="55">
                  <c:v>-2</c:v>
                </c:pt>
                <c:pt idx="56">
                  <c:v>-2</c:v>
                </c:pt>
                <c:pt idx="57">
                  <c:v>-2</c:v>
                </c:pt>
                <c:pt idx="58">
                  <c:v>-2</c:v>
                </c:pt>
                <c:pt idx="59">
                  <c:v>-2</c:v>
                </c:pt>
                <c:pt idx="60">
                  <c:v>-2</c:v>
                </c:pt>
                <c:pt idx="61">
                  <c:v>-2</c:v>
                </c:pt>
                <c:pt idx="62">
                  <c:v>-2</c:v>
                </c:pt>
                <c:pt idx="63">
                  <c:v>-2</c:v>
                </c:pt>
                <c:pt idx="64">
                  <c:v>-2</c:v>
                </c:pt>
                <c:pt idx="65">
                  <c:v>-2</c:v>
                </c:pt>
                <c:pt idx="66">
                  <c:v>-2</c:v>
                </c:pt>
                <c:pt idx="67">
                  <c:v>-2</c:v>
                </c:pt>
                <c:pt idx="68">
                  <c:v>-2</c:v>
                </c:pt>
                <c:pt idx="69">
                  <c:v>-2</c:v>
                </c:pt>
                <c:pt idx="70">
                  <c:v>-2</c:v>
                </c:pt>
                <c:pt idx="71">
                  <c:v>-2</c:v>
                </c:pt>
                <c:pt idx="72">
                  <c:v>-2</c:v>
                </c:pt>
                <c:pt idx="73">
                  <c:v>-2</c:v>
                </c:pt>
                <c:pt idx="74">
                  <c:v>-2</c:v>
                </c:pt>
                <c:pt idx="75">
                  <c:v>-2</c:v>
                </c:pt>
                <c:pt idx="76">
                  <c:v>-2</c:v>
                </c:pt>
                <c:pt idx="77">
                  <c:v>-2</c:v>
                </c:pt>
                <c:pt idx="78">
                  <c:v>-2</c:v>
                </c:pt>
                <c:pt idx="79">
                  <c:v>-2</c:v>
                </c:pt>
                <c:pt idx="80">
                  <c:v>-2</c:v>
                </c:pt>
                <c:pt idx="81">
                  <c:v>-2</c:v>
                </c:pt>
                <c:pt idx="82">
                  <c:v>-2</c:v>
                </c:pt>
                <c:pt idx="83">
                  <c:v>-2</c:v>
                </c:pt>
                <c:pt idx="84">
                  <c:v>-2</c:v>
                </c:pt>
                <c:pt idx="85">
                  <c:v>-2</c:v>
                </c:pt>
                <c:pt idx="86">
                  <c:v>-2</c:v>
                </c:pt>
                <c:pt idx="87">
                  <c:v>-2</c:v>
                </c:pt>
                <c:pt idx="88">
                  <c:v>-2</c:v>
                </c:pt>
                <c:pt idx="89">
                  <c:v>-2</c:v>
                </c:pt>
                <c:pt idx="90">
                  <c:v>-2</c:v>
                </c:pt>
                <c:pt idx="91">
                  <c:v>-2</c:v>
                </c:pt>
                <c:pt idx="92">
                  <c:v>-2</c:v>
                </c:pt>
                <c:pt idx="93">
                  <c:v>-2</c:v>
                </c:pt>
                <c:pt idx="94">
                  <c:v>-2</c:v>
                </c:pt>
                <c:pt idx="95">
                  <c:v>-2</c:v>
                </c:pt>
                <c:pt idx="96">
                  <c:v>-2</c:v>
                </c:pt>
                <c:pt idx="97">
                  <c:v>-2</c:v>
                </c:pt>
                <c:pt idx="98">
                  <c:v>-2</c:v>
                </c:pt>
                <c:pt idx="99">
                  <c:v>-2</c:v>
                </c:pt>
                <c:pt idx="100">
                  <c:v>-2</c:v>
                </c:pt>
                <c:pt idx="101">
                  <c:v>-2</c:v>
                </c:pt>
                <c:pt idx="102">
                  <c:v>-2</c:v>
                </c:pt>
                <c:pt idx="103">
                  <c:v>-2</c:v>
                </c:pt>
                <c:pt idx="104">
                  <c:v>-2</c:v>
                </c:pt>
                <c:pt idx="105">
                  <c:v>-2</c:v>
                </c:pt>
                <c:pt idx="106">
                  <c:v>-2</c:v>
                </c:pt>
                <c:pt idx="107">
                  <c:v>-2</c:v>
                </c:pt>
                <c:pt idx="108">
                  <c:v>-2</c:v>
                </c:pt>
                <c:pt idx="109">
                  <c:v>-2</c:v>
                </c:pt>
                <c:pt idx="110">
                  <c:v>-2</c:v>
                </c:pt>
                <c:pt idx="111">
                  <c:v>-2</c:v>
                </c:pt>
                <c:pt idx="112">
                  <c:v>-2</c:v>
                </c:pt>
                <c:pt idx="113">
                  <c:v>-2</c:v>
                </c:pt>
                <c:pt idx="114">
                  <c:v>-2</c:v>
                </c:pt>
                <c:pt idx="115">
                  <c:v>-2</c:v>
                </c:pt>
                <c:pt idx="116">
                  <c:v>-2</c:v>
                </c:pt>
                <c:pt idx="117">
                  <c:v>-2</c:v>
                </c:pt>
                <c:pt idx="118">
                  <c:v>-2</c:v>
                </c:pt>
                <c:pt idx="119">
                  <c:v>-2</c:v>
                </c:pt>
                <c:pt idx="120">
                  <c:v>-2</c:v>
                </c:pt>
                <c:pt idx="121">
                  <c:v>-2</c:v>
                </c:pt>
                <c:pt idx="122">
                  <c:v>-2</c:v>
                </c:pt>
                <c:pt idx="123">
                  <c:v>-2</c:v>
                </c:pt>
                <c:pt idx="124">
                  <c:v>-2</c:v>
                </c:pt>
                <c:pt idx="125">
                  <c:v>-2</c:v>
                </c:pt>
                <c:pt idx="126">
                  <c:v>-2</c:v>
                </c:pt>
                <c:pt idx="127">
                  <c:v>-2</c:v>
                </c:pt>
                <c:pt idx="128">
                  <c:v>-2</c:v>
                </c:pt>
                <c:pt idx="129">
                  <c:v>-2</c:v>
                </c:pt>
                <c:pt idx="130">
                  <c:v>-2</c:v>
                </c:pt>
                <c:pt idx="131">
                  <c:v>-2</c:v>
                </c:pt>
                <c:pt idx="132">
                  <c:v>-2</c:v>
                </c:pt>
                <c:pt idx="133">
                  <c:v>-2</c:v>
                </c:pt>
                <c:pt idx="134">
                  <c:v>-2</c:v>
                </c:pt>
                <c:pt idx="135">
                  <c:v>-2</c:v>
                </c:pt>
                <c:pt idx="136">
                  <c:v>-2</c:v>
                </c:pt>
                <c:pt idx="137">
                  <c:v>-2</c:v>
                </c:pt>
                <c:pt idx="138">
                  <c:v>-2</c:v>
                </c:pt>
                <c:pt idx="139">
                  <c:v>-2</c:v>
                </c:pt>
                <c:pt idx="140">
                  <c:v>-2</c:v>
                </c:pt>
                <c:pt idx="141">
                  <c:v>-2</c:v>
                </c:pt>
                <c:pt idx="142">
                  <c:v>-2</c:v>
                </c:pt>
                <c:pt idx="143">
                  <c:v>-2</c:v>
                </c:pt>
                <c:pt idx="144">
                  <c:v>-2</c:v>
                </c:pt>
                <c:pt idx="145">
                  <c:v>-2</c:v>
                </c:pt>
                <c:pt idx="146">
                  <c:v>-2</c:v>
                </c:pt>
                <c:pt idx="147">
                  <c:v>-2</c:v>
                </c:pt>
                <c:pt idx="148">
                  <c:v>-2</c:v>
                </c:pt>
                <c:pt idx="149">
                  <c:v>-2</c:v>
                </c:pt>
                <c:pt idx="150">
                  <c:v>-2</c:v>
                </c:pt>
                <c:pt idx="151">
                  <c:v>-2</c:v>
                </c:pt>
                <c:pt idx="152">
                  <c:v>-2</c:v>
                </c:pt>
                <c:pt idx="153">
                  <c:v>-2</c:v>
                </c:pt>
                <c:pt idx="154">
                  <c:v>-2</c:v>
                </c:pt>
                <c:pt idx="155">
                  <c:v>-2</c:v>
                </c:pt>
                <c:pt idx="156">
                  <c:v>-2</c:v>
                </c:pt>
                <c:pt idx="157">
                  <c:v>-2</c:v>
                </c:pt>
                <c:pt idx="158">
                  <c:v>-2</c:v>
                </c:pt>
                <c:pt idx="159">
                  <c:v>-2</c:v>
                </c:pt>
                <c:pt idx="160">
                  <c:v>-2</c:v>
                </c:pt>
                <c:pt idx="161">
                  <c:v>-2</c:v>
                </c:pt>
                <c:pt idx="162">
                  <c:v>-2</c:v>
                </c:pt>
                <c:pt idx="163">
                  <c:v>-2</c:v>
                </c:pt>
                <c:pt idx="164">
                  <c:v>-2</c:v>
                </c:pt>
                <c:pt idx="165">
                  <c:v>-2</c:v>
                </c:pt>
                <c:pt idx="166">
                  <c:v>-2</c:v>
                </c:pt>
                <c:pt idx="167">
                  <c:v>-2</c:v>
                </c:pt>
                <c:pt idx="168">
                  <c:v>-2</c:v>
                </c:pt>
                <c:pt idx="169">
                  <c:v>-2</c:v>
                </c:pt>
                <c:pt idx="170">
                  <c:v>-2</c:v>
                </c:pt>
                <c:pt idx="171">
                  <c:v>-2</c:v>
                </c:pt>
                <c:pt idx="172">
                  <c:v>-2</c:v>
                </c:pt>
                <c:pt idx="173">
                  <c:v>-2</c:v>
                </c:pt>
                <c:pt idx="174">
                  <c:v>-2</c:v>
                </c:pt>
                <c:pt idx="175">
                  <c:v>-2</c:v>
                </c:pt>
                <c:pt idx="176">
                  <c:v>-2</c:v>
                </c:pt>
                <c:pt idx="177">
                  <c:v>-2</c:v>
                </c:pt>
                <c:pt idx="178">
                  <c:v>-2</c:v>
                </c:pt>
                <c:pt idx="179">
                  <c:v>-2</c:v>
                </c:pt>
                <c:pt idx="180">
                  <c:v>-2</c:v>
                </c:pt>
                <c:pt idx="181">
                  <c:v>-2</c:v>
                </c:pt>
                <c:pt idx="182">
                  <c:v>-2</c:v>
                </c:pt>
                <c:pt idx="183">
                  <c:v>-2</c:v>
                </c:pt>
                <c:pt idx="184">
                  <c:v>-2</c:v>
                </c:pt>
                <c:pt idx="185">
                  <c:v>-2</c:v>
                </c:pt>
                <c:pt idx="186">
                  <c:v>-2</c:v>
                </c:pt>
                <c:pt idx="187">
                  <c:v>-2</c:v>
                </c:pt>
                <c:pt idx="188">
                  <c:v>-2</c:v>
                </c:pt>
                <c:pt idx="189">
                  <c:v>-2</c:v>
                </c:pt>
                <c:pt idx="190">
                  <c:v>-2</c:v>
                </c:pt>
                <c:pt idx="191">
                  <c:v>-2</c:v>
                </c:pt>
                <c:pt idx="192">
                  <c:v>-2</c:v>
                </c:pt>
                <c:pt idx="193">
                  <c:v>-2</c:v>
                </c:pt>
                <c:pt idx="194">
                  <c:v>-2</c:v>
                </c:pt>
                <c:pt idx="195">
                  <c:v>-2</c:v>
                </c:pt>
                <c:pt idx="196">
                  <c:v>-2</c:v>
                </c:pt>
                <c:pt idx="197">
                  <c:v>-2</c:v>
                </c:pt>
                <c:pt idx="198">
                  <c:v>-2</c:v>
                </c:pt>
                <c:pt idx="199">
                  <c:v>-2</c:v>
                </c:pt>
                <c:pt idx="200">
                  <c:v>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B5B-42DF-874A-EB595B26561E}"/>
            </c:ext>
          </c:extLst>
        </c:ser>
        <c:ser>
          <c:idx val="5"/>
          <c:order val="1"/>
          <c:tx>
            <c:strRef>
              <c:f>'3. Triangles &amp; Trapezoids'!$CG$2</c:f>
              <c:strCache>
                <c:ptCount val="1"/>
                <c:pt idx="0">
                  <c:v>Polygon</c:v>
                </c:pt>
              </c:strCache>
            </c:strRef>
          </c:tx>
          <c:spPr>
            <a:ln w="127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'3. Triangles &amp; Trapezoids'!$CH$5:$CH$36</c:f>
              <c:numCache>
                <c:formatCode>General</c:formatCode>
                <c:ptCount val="32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  <c:pt idx="17">
                  <c:v>-2</c:v>
                </c:pt>
                <c:pt idx="18">
                  <c:v>-2</c:v>
                </c:pt>
                <c:pt idx="19">
                  <c:v>-2</c:v>
                </c:pt>
                <c:pt idx="20">
                  <c:v>-2</c:v>
                </c:pt>
                <c:pt idx="21">
                  <c:v>-2</c:v>
                </c:pt>
                <c:pt idx="22">
                  <c:v>-2</c:v>
                </c:pt>
                <c:pt idx="23">
                  <c:v>-2</c:v>
                </c:pt>
                <c:pt idx="24">
                  <c:v>-2</c:v>
                </c:pt>
                <c:pt idx="25">
                  <c:v>-2</c:v>
                </c:pt>
                <c:pt idx="26">
                  <c:v>-2</c:v>
                </c:pt>
                <c:pt idx="27">
                  <c:v>-2</c:v>
                </c:pt>
                <c:pt idx="28">
                  <c:v>-2</c:v>
                </c:pt>
                <c:pt idx="29">
                  <c:v>-2</c:v>
                </c:pt>
                <c:pt idx="30">
                  <c:v>-2</c:v>
                </c:pt>
                <c:pt idx="31">
                  <c:v>-2</c:v>
                </c:pt>
              </c:numCache>
            </c:numRef>
          </c:xVal>
          <c:yVal>
            <c:numRef>
              <c:f>'3. Triangles &amp; Trapezoids'!$CI$5:$CI$36</c:f>
              <c:numCache>
                <c:formatCode>General</c:formatCode>
                <c:ptCount val="32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  <c:pt idx="17">
                  <c:v>-2</c:v>
                </c:pt>
                <c:pt idx="18">
                  <c:v>-2</c:v>
                </c:pt>
                <c:pt idx="19">
                  <c:v>-2</c:v>
                </c:pt>
                <c:pt idx="20">
                  <c:v>-2</c:v>
                </c:pt>
                <c:pt idx="21">
                  <c:v>-2</c:v>
                </c:pt>
                <c:pt idx="22">
                  <c:v>-2</c:v>
                </c:pt>
                <c:pt idx="23">
                  <c:v>-2</c:v>
                </c:pt>
                <c:pt idx="24">
                  <c:v>-2</c:v>
                </c:pt>
                <c:pt idx="25">
                  <c:v>-2</c:v>
                </c:pt>
                <c:pt idx="26">
                  <c:v>-2</c:v>
                </c:pt>
                <c:pt idx="27">
                  <c:v>-2</c:v>
                </c:pt>
                <c:pt idx="28">
                  <c:v>-2</c:v>
                </c:pt>
                <c:pt idx="29">
                  <c:v>-2</c:v>
                </c:pt>
                <c:pt idx="30">
                  <c:v>-2</c:v>
                </c:pt>
                <c:pt idx="31">
                  <c:v>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B5B-42DF-874A-EB595B26561E}"/>
            </c:ext>
          </c:extLst>
        </c:ser>
        <c:ser>
          <c:idx val="0"/>
          <c:order val="2"/>
          <c:tx>
            <c:strRef>
              <c:f>'3. Triangles &amp; Trapezoids'!$CM$4</c:f>
              <c:strCache>
                <c:ptCount val="1"/>
                <c:pt idx="0">
                  <c:v>y</c:v>
                </c:pt>
              </c:strCache>
            </c:strRef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'3. Triangles &amp; Trapezoids'!$CL$5:$CL$67</c:f>
              <c:numCache>
                <c:formatCode>General</c:formatCode>
                <c:ptCount val="63"/>
                <c:pt idx="0">
                  <c:v>6.1257422745431001E-17</c:v>
                </c:pt>
                <c:pt idx="1">
                  <c:v>0.14904226617617464</c:v>
                </c:pt>
                <c:pt idx="2">
                  <c:v>-0.14904226617617408</c:v>
                </c:pt>
                <c:pt idx="3">
                  <c:v>-0.29475517441090465</c:v>
                </c:pt>
                <c:pt idx="4">
                  <c:v>0.29475517441090432</c:v>
                </c:pt>
                <c:pt idx="5">
                  <c:v>0.43388373911755818</c:v>
                </c:pt>
                <c:pt idx="6">
                  <c:v>-0.43388373911755806</c:v>
                </c:pt>
                <c:pt idx="7">
                  <c:v>-0.56332005806362262</c:v>
                </c:pt>
                <c:pt idx="8">
                  <c:v>0.56332005806362206</c:v>
                </c:pt>
                <c:pt idx="9">
                  <c:v>0.68017273777091936</c:v>
                </c:pt>
                <c:pt idx="10">
                  <c:v>-0.68017273777091958</c:v>
                </c:pt>
                <c:pt idx="11">
                  <c:v>-0.78183148246802991</c:v>
                </c:pt>
                <c:pt idx="12">
                  <c:v>0.7818314824680298</c:v>
                </c:pt>
                <c:pt idx="13">
                  <c:v>0.86602540378443871</c:v>
                </c:pt>
                <c:pt idx="14">
                  <c:v>-0.86602540378443849</c:v>
                </c:pt>
                <c:pt idx="15">
                  <c:v>-0.93087374864420414</c:v>
                </c:pt>
                <c:pt idx="16">
                  <c:v>0.93087374864420425</c:v>
                </c:pt>
                <c:pt idx="17">
                  <c:v>0.97492791218182362</c:v>
                </c:pt>
                <c:pt idx="18">
                  <c:v>-0.97492791218182362</c:v>
                </c:pt>
                <c:pt idx="19">
                  <c:v>-0.99720379718118013</c:v>
                </c:pt>
                <c:pt idx="20">
                  <c:v>0.99720379718118013</c:v>
                </c:pt>
                <c:pt idx="21">
                  <c:v>0.99720379718118013</c:v>
                </c:pt>
                <c:pt idx="22">
                  <c:v>-0.99720379718118013</c:v>
                </c:pt>
                <c:pt idx="23">
                  <c:v>-0.97492791218182362</c:v>
                </c:pt>
                <c:pt idx="24">
                  <c:v>0.97492791218182362</c:v>
                </c:pt>
                <c:pt idx="25">
                  <c:v>0.93087374864420425</c:v>
                </c:pt>
                <c:pt idx="26">
                  <c:v>-0.93087374864420414</c:v>
                </c:pt>
                <c:pt idx="27">
                  <c:v>-0.86602540378443849</c:v>
                </c:pt>
                <c:pt idx="28">
                  <c:v>0.86602540378443871</c:v>
                </c:pt>
                <c:pt idx="29">
                  <c:v>0.7818314824680298</c:v>
                </c:pt>
                <c:pt idx="30">
                  <c:v>-0.78183148246802991</c:v>
                </c:pt>
                <c:pt idx="32">
                  <c:v>6.1257422745431001E-17</c:v>
                </c:pt>
                <c:pt idx="33">
                  <c:v>-0.14904226617617408</c:v>
                </c:pt>
                <c:pt idx="34">
                  <c:v>0.14904226617617464</c:v>
                </c:pt>
                <c:pt idx="35">
                  <c:v>0.29475517441090432</c:v>
                </c:pt>
                <c:pt idx="36">
                  <c:v>-0.29475517441090465</c:v>
                </c:pt>
                <c:pt idx="37">
                  <c:v>-0.43388373911755806</c:v>
                </c:pt>
                <c:pt idx="38">
                  <c:v>0.43388373911755818</c:v>
                </c:pt>
                <c:pt idx="39">
                  <c:v>0.56332005806362206</c:v>
                </c:pt>
                <c:pt idx="40">
                  <c:v>-0.56332005806362262</c:v>
                </c:pt>
                <c:pt idx="41">
                  <c:v>-0.68017273777091958</c:v>
                </c:pt>
                <c:pt idx="42">
                  <c:v>0.68017273777091936</c:v>
                </c:pt>
                <c:pt idx="43">
                  <c:v>0.7818314824680298</c:v>
                </c:pt>
                <c:pt idx="44">
                  <c:v>-0.78183148246802991</c:v>
                </c:pt>
                <c:pt idx="45">
                  <c:v>-0.86602540378443849</c:v>
                </c:pt>
                <c:pt idx="46">
                  <c:v>0.86602540378443871</c:v>
                </c:pt>
                <c:pt idx="47">
                  <c:v>0.93087374864420425</c:v>
                </c:pt>
                <c:pt idx="48">
                  <c:v>-0.93087374864420414</c:v>
                </c:pt>
                <c:pt idx="49">
                  <c:v>-0.97492791218182362</c:v>
                </c:pt>
                <c:pt idx="50">
                  <c:v>0.97492791218182362</c:v>
                </c:pt>
                <c:pt idx="51">
                  <c:v>0.99720379718118013</c:v>
                </c:pt>
                <c:pt idx="52">
                  <c:v>-0.99720379718118013</c:v>
                </c:pt>
                <c:pt idx="53">
                  <c:v>-0.99720379718118013</c:v>
                </c:pt>
                <c:pt idx="54">
                  <c:v>0.99720379718118013</c:v>
                </c:pt>
                <c:pt idx="55">
                  <c:v>0.97492791218182362</c:v>
                </c:pt>
                <c:pt idx="56">
                  <c:v>-0.97492791218182362</c:v>
                </c:pt>
                <c:pt idx="57">
                  <c:v>-0.93087374864420414</c:v>
                </c:pt>
                <c:pt idx="58">
                  <c:v>0.93087374864420425</c:v>
                </c:pt>
                <c:pt idx="59">
                  <c:v>0.86602540378443871</c:v>
                </c:pt>
                <c:pt idx="60">
                  <c:v>-0.86602540378443849</c:v>
                </c:pt>
                <c:pt idx="61">
                  <c:v>-0.78183148246802991</c:v>
                </c:pt>
              </c:numCache>
            </c:numRef>
          </c:xVal>
          <c:yVal>
            <c:numRef>
              <c:f>'3. Triangles &amp; Trapezoids'!$CM$5:$CM$67</c:f>
              <c:numCache>
                <c:formatCode>General</c:formatCode>
                <c:ptCount val="63"/>
                <c:pt idx="0">
                  <c:v>1</c:v>
                </c:pt>
                <c:pt idx="1">
                  <c:v>-0.98883082622512852</c:v>
                </c:pt>
                <c:pt idx="2">
                  <c:v>-0.98883082622512863</c:v>
                </c:pt>
                <c:pt idx="3">
                  <c:v>0.95557280578614057</c:v>
                </c:pt>
                <c:pt idx="4">
                  <c:v>0.95557280578614068</c:v>
                </c:pt>
                <c:pt idx="5">
                  <c:v>-0.90096886790241915</c:v>
                </c:pt>
                <c:pt idx="6">
                  <c:v>-0.90096886790241915</c:v>
                </c:pt>
                <c:pt idx="7">
                  <c:v>0.82623877431599446</c:v>
                </c:pt>
                <c:pt idx="8">
                  <c:v>0.8262387743159948</c:v>
                </c:pt>
                <c:pt idx="9">
                  <c:v>-0.73305187182982645</c:v>
                </c:pt>
                <c:pt idx="10">
                  <c:v>-0.73305187182982623</c:v>
                </c:pt>
                <c:pt idx="11">
                  <c:v>0.62348980185873337</c:v>
                </c:pt>
                <c:pt idx="12">
                  <c:v>0.62348980185873348</c:v>
                </c:pt>
                <c:pt idx="13">
                  <c:v>-0.49999999999999983</c:v>
                </c:pt>
                <c:pt idx="14">
                  <c:v>-0.50000000000000033</c:v>
                </c:pt>
                <c:pt idx="15">
                  <c:v>0.36534102436639543</c:v>
                </c:pt>
                <c:pt idx="16">
                  <c:v>0.36534102436639493</c:v>
                </c:pt>
                <c:pt idx="17">
                  <c:v>-0.22252093395631439</c:v>
                </c:pt>
                <c:pt idx="18">
                  <c:v>-0.2225209339563145</c:v>
                </c:pt>
                <c:pt idx="19">
                  <c:v>7.473009358642442E-2</c:v>
                </c:pt>
                <c:pt idx="20">
                  <c:v>7.4730093586424323E-2</c:v>
                </c:pt>
                <c:pt idx="21">
                  <c:v>7.4730093586424323E-2</c:v>
                </c:pt>
                <c:pt idx="22">
                  <c:v>7.473009358642442E-2</c:v>
                </c:pt>
                <c:pt idx="23">
                  <c:v>-0.2225209339563145</c:v>
                </c:pt>
                <c:pt idx="24">
                  <c:v>-0.22252093395631439</c:v>
                </c:pt>
                <c:pt idx="25">
                  <c:v>0.36534102436639493</c:v>
                </c:pt>
                <c:pt idx="26">
                  <c:v>0.36534102436639543</c:v>
                </c:pt>
                <c:pt idx="27">
                  <c:v>-0.50000000000000033</c:v>
                </c:pt>
                <c:pt idx="28">
                  <c:v>-0.49999999999999983</c:v>
                </c:pt>
                <c:pt idx="29">
                  <c:v>0.62348980185873348</c:v>
                </c:pt>
                <c:pt idx="30">
                  <c:v>0.62348980185873337</c:v>
                </c:pt>
                <c:pt idx="32">
                  <c:v>1</c:v>
                </c:pt>
                <c:pt idx="33">
                  <c:v>-0.98883082622512863</c:v>
                </c:pt>
                <c:pt idx="34">
                  <c:v>-0.98883082622512852</c:v>
                </c:pt>
                <c:pt idx="35">
                  <c:v>0.95557280578614068</c:v>
                </c:pt>
                <c:pt idx="36">
                  <c:v>0.95557280578614057</c:v>
                </c:pt>
                <c:pt idx="37">
                  <c:v>-0.90096886790241915</c:v>
                </c:pt>
                <c:pt idx="38">
                  <c:v>-0.90096886790241915</c:v>
                </c:pt>
                <c:pt idx="39">
                  <c:v>0.8262387743159948</c:v>
                </c:pt>
                <c:pt idx="40">
                  <c:v>0.82623877431599446</c:v>
                </c:pt>
                <c:pt idx="41">
                  <c:v>-0.73305187182982623</c:v>
                </c:pt>
                <c:pt idx="42">
                  <c:v>-0.73305187182982645</c:v>
                </c:pt>
                <c:pt idx="43">
                  <c:v>0.62348980185873348</c:v>
                </c:pt>
                <c:pt idx="44">
                  <c:v>0.62348980185873337</c:v>
                </c:pt>
                <c:pt idx="45">
                  <c:v>-0.50000000000000033</c:v>
                </c:pt>
                <c:pt idx="46">
                  <c:v>-0.49999999999999983</c:v>
                </c:pt>
                <c:pt idx="47">
                  <c:v>0.36534102436639493</c:v>
                </c:pt>
                <c:pt idx="48">
                  <c:v>0.36534102436639543</c:v>
                </c:pt>
                <c:pt idx="49">
                  <c:v>-0.2225209339563145</c:v>
                </c:pt>
                <c:pt idx="50">
                  <c:v>-0.22252093395631439</c:v>
                </c:pt>
                <c:pt idx="51">
                  <c:v>7.4730093586424323E-2</c:v>
                </c:pt>
                <c:pt idx="52">
                  <c:v>7.473009358642442E-2</c:v>
                </c:pt>
                <c:pt idx="53">
                  <c:v>7.473009358642442E-2</c:v>
                </c:pt>
                <c:pt idx="54">
                  <c:v>7.4730093586424323E-2</c:v>
                </c:pt>
                <c:pt idx="55">
                  <c:v>-0.22252093395631439</c:v>
                </c:pt>
                <c:pt idx="56">
                  <c:v>-0.2225209339563145</c:v>
                </c:pt>
                <c:pt idx="57">
                  <c:v>0.36534102436639543</c:v>
                </c:pt>
                <c:pt idx="58">
                  <c:v>0.36534102436639493</c:v>
                </c:pt>
                <c:pt idx="59">
                  <c:v>-0.49999999999999983</c:v>
                </c:pt>
                <c:pt idx="60">
                  <c:v>-0.50000000000000033</c:v>
                </c:pt>
                <c:pt idx="61">
                  <c:v>0.62348980185873337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B5B-42DF-874A-EB595B26561E}"/>
            </c:ext>
          </c:extLst>
        </c:ser>
        <c:ser>
          <c:idx val="1"/>
          <c:order val="3"/>
          <c:tx>
            <c:strRef>
              <c:f>'3. Triangles &amp; Trapezoids'!$CZ$4</c:f>
              <c:strCache>
                <c:ptCount val="1"/>
                <c:pt idx="0">
                  <c:v>n apex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BCA6C2C9-05F0-4282-9B02-C88FEF9A7F5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0B5B-42DF-874A-EB595B26561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F4D581DA-8E53-4473-9D20-DDB89FFE678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0B5B-42DF-874A-EB595B26561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F0DCD158-AD9E-4229-8516-4494C54630A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0B5B-42DF-874A-EB595B26561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2FC32284-F9A8-42EA-9F91-DB214F90360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0B5B-42DF-874A-EB595B26561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E746654C-0863-4D59-9655-814D788C007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0B5B-42DF-874A-EB595B26561E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E55A3B4C-818F-4CBF-91E0-8DE5683A012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0B5B-42DF-874A-EB595B26561E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6852E601-6CDA-45E4-A334-396124946CB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0B5B-42DF-874A-EB595B26561E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071C83B2-B407-4A4A-B36D-52A25E0D2FB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0B5B-42DF-874A-EB595B26561E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024F9D38-7C94-4BEE-B24A-D4FBD233933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0B5B-42DF-874A-EB595B26561E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1DE2B48A-9C66-46ED-AB9C-34BDEA2A306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0B5B-42DF-874A-EB595B26561E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10097BF5-6828-4511-8B87-91A5EAA8D32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0B5B-42DF-874A-EB595B26561E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880D6233-8BC2-4273-A9D6-592EC7EAE56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0B5B-42DF-874A-EB595B26561E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7CE1ABD1-E169-44FF-9962-6F1706A8DBF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0B5B-42DF-874A-EB595B26561E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1D6BCC49-BD66-43BF-918D-1EF8F24ABFF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0B5B-42DF-874A-EB595B26561E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D6DE00A0-AD98-40E0-A209-6D0043535B0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0B5B-42DF-874A-EB595B26561E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50DF976D-3C9D-4CF3-AA42-373C55680D3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0B5B-42DF-874A-EB595B26561E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9C385222-3407-460B-BB70-A84563E3615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0B5B-42DF-874A-EB595B26561E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7D050F61-0AE3-4E93-921C-618E7024D1A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0B5B-42DF-874A-EB595B26561E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91477538-4676-49E7-8DDA-0C852856C1F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0B5B-42DF-874A-EB595B26561E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5A937A62-FB62-4D5F-BDBF-7213B6E2C5F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0B5B-42DF-874A-EB595B26561E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CBEF47FE-687D-44FA-9B0F-A4210593256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0B5B-42DF-874A-EB595B26561E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50108DB9-627C-45B7-94D7-FA2A419BDC0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0B5B-42DF-874A-EB595B26561E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14D67610-D1CE-498C-96A1-DA762CA6053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0B5B-42DF-874A-EB595B26561E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574A96FD-413D-447F-8166-FA7FC7DF514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0B5B-42DF-874A-EB595B26561E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4BCAC6DD-0C20-48B3-896B-C9DB9308061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0B5B-42DF-874A-EB595B26561E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219005B4-71AF-4C41-8370-078303CA341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0B5B-42DF-874A-EB595B26561E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81621224-E72F-49CE-9ED4-222312B0932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0B5B-42DF-874A-EB595B26561E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fld id="{B3B0F564-3933-4390-BB7B-78D3CD7BF1D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0B5B-42DF-874A-EB595B26561E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fld id="{C7667CF8-13B0-46F9-86C6-BDEE1AB8B1B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0B5B-42DF-874A-EB595B26561E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fld id="{47D2D00C-B5DE-4DAD-A5A9-29616326D2D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0B5B-42DF-874A-EB595B26561E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fld id="{62674177-4D0B-4C26-BB7D-41B5B4CBE14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0B5B-42DF-874A-EB595B2656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accent6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'3. Triangles &amp; Trapezoids'!$CX$5:$CX$35</c:f>
              <c:numCache>
                <c:formatCode>General</c:formatCode>
                <c:ptCount val="31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  <c:pt idx="17">
                  <c:v>-2</c:v>
                </c:pt>
                <c:pt idx="18">
                  <c:v>-2</c:v>
                </c:pt>
                <c:pt idx="19">
                  <c:v>-2</c:v>
                </c:pt>
                <c:pt idx="20">
                  <c:v>-2</c:v>
                </c:pt>
                <c:pt idx="21">
                  <c:v>-2</c:v>
                </c:pt>
                <c:pt idx="22">
                  <c:v>-2</c:v>
                </c:pt>
                <c:pt idx="23">
                  <c:v>-2</c:v>
                </c:pt>
                <c:pt idx="24">
                  <c:v>-2</c:v>
                </c:pt>
                <c:pt idx="25">
                  <c:v>-2</c:v>
                </c:pt>
                <c:pt idx="26">
                  <c:v>-2</c:v>
                </c:pt>
                <c:pt idx="27">
                  <c:v>-2</c:v>
                </c:pt>
                <c:pt idx="28">
                  <c:v>-2</c:v>
                </c:pt>
                <c:pt idx="29">
                  <c:v>-2</c:v>
                </c:pt>
                <c:pt idx="30">
                  <c:v>-2</c:v>
                </c:pt>
              </c:numCache>
            </c:numRef>
          </c:xVal>
          <c:yVal>
            <c:numRef>
              <c:f>'3. Triangles &amp; Trapezoids'!$CY$5:$CY$35</c:f>
              <c:numCache>
                <c:formatCode>General</c:formatCode>
                <c:ptCount val="31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  <c:pt idx="17">
                  <c:v>-2</c:v>
                </c:pt>
                <c:pt idx="18">
                  <c:v>-2</c:v>
                </c:pt>
                <c:pt idx="19">
                  <c:v>-2</c:v>
                </c:pt>
                <c:pt idx="20">
                  <c:v>-2</c:v>
                </c:pt>
                <c:pt idx="21">
                  <c:v>-2</c:v>
                </c:pt>
                <c:pt idx="22">
                  <c:v>-2</c:v>
                </c:pt>
                <c:pt idx="23">
                  <c:v>-2</c:v>
                </c:pt>
                <c:pt idx="24">
                  <c:v>-2</c:v>
                </c:pt>
                <c:pt idx="25">
                  <c:v>-2</c:v>
                </c:pt>
                <c:pt idx="26">
                  <c:v>-2</c:v>
                </c:pt>
                <c:pt idx="27">
                  <c:v>-2</c:v>
                </c:pt>
                <c:pt idx="28">
                  <c:v>-2</c:v>
                </c:pt>
                <c:pt idx="29">
                  <c:v>-2</c:v>
                </c:pt>
                <c:pt idx="30">
                  <c:v>-2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'3. Triangles &amp; Trapezoids'!$CZ$5:$CZ$35</c15:f>
                <c15:dlblRangeCache>
                  <c:ptCount val="31"/>
                  <c:pt idx="1">
                    <c:v>1</c:v>
                  </c:pt>
                  <c:pt idx="2">
                    <c:v>5</c:v>
                  </c:pt>
                  <c:pt idx="3">
                    <c:v>9</c:v>
                  </c:pt>
                  <c:pt idx="4">
                    <c:v>13</c:v>
                  </c:pt>
                  <c:pt idx="5">
                    <c:v>17</c:v>
                  </c:pt>
                  <c:pt idx="6">
                    <c:v>19</c:v>
                  </c:pt>
                  <c:pt idx="7">
                    <c:v>15</c:v>
                  </c:pt>
                  <c:pt idx="8">
                    <c:v>11</c:v>
                  </c:pt>
                  <c:pt idx="9">
                    <c:v>7</c:v>
                  </c:pt>
                  <c:pt idx="10">
                    <c:v>3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2-0B5B-42DF-874A-EB595B26561E}"/>
            </c:ext>
          </c:extLst>
        </c:ser>
        <c:ser>
          <c:idx val="2"/>
          <c:order val="4"/>
          <c:tx>
            <c:strRef>
              <c:f>'3. Triangles &amp; Trapezoids'!$CO$2</c:f>
              <c:strCache>
                <c:ptCount val="1"/>
                <c:pt idx="0">
                  <c:v>points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4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xVal>
            <c:numRef>
              <c:f>'3. Triangles &amp; Trapezoids'!$CP$5:$CP$35</c:f>
              <c:numCache>
                <c:formatCode>General</c:formatCode>
                <c:ptCount val="31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  <c:pt idx="17">
                  <c:v>-2</c:v>
                </c:pt>
                <c:pt idx="18">
                  <c:v>-2</c:v>
                </c:pt>
                <c:pt idx="19">
                  <c:v>-2</c:v>
                </c:pt>
                <c:pt idx="20">
                  <c:v>-2</c:v>
                </c:pt>
                <c:pt idx="21">
                  <c:v>-2</c:v>
                </c:pt>
                <c:pt idx="22">
                  <c:v>-2</c:v>
                </c:pt>
                <c:pt idx="23">
                  <c:v>-2</c:v>
                </c:pt>
                <c:pt idx="24">
                  <c:v>-2</c:v>
                </c:pt>
                <c:pt idx="25">
                  <c:v>-2</c:v>
                </c:pt>
                <c:pt idx="26">
                  <c:v>-2</c:v>
                </c:pt>
                <c:pt idx="27">
                  <c:v>-2</c:v>
                </c:pt>
                <c:pt idx="28">
                  <c:v>-2</c:v>
                </c:pt>
                <c:pt idx="29">
                  <c:v>-2</c:v>
                </c:pt>
                <c:pt idx="30">
                  <c:v>-2</c:v>
                </c:pt>
              </c:numCache>
            </c:numRef>
          </c:xVal>
          <c:yVal>
            <c:numRef>
              <c:f>'3. Triangles &amp; Trapezoids'!$CQ$5:$CQ$35</c:f>
              <c:numCache>
                <c:formatCode>General</c:formatCode>
                <c:ptCount val="31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  <c:pt idx="17">
                  <c:v>-2</c:v>
                </c:pt>
                <c:pt idx="18">
                  <c:v>-2</c:v>
                </c:pt>
                <c:pt idx="19">
                  <c:v>-2</c:v>
                </c:pt>
                <c:pt idx="20">
                  <c:v>-2</c:v>
                </c:pt>
                <c:pt idx="21">
                  <c:v>-2</c:v>
                </c:pt>
                <c:pt idx="22">
                  <c:v>-2</c:v>
                </c:pt>
                <c:pt idx="23">
                  <c:v>-2</c:v>
                </c:pt>
                <c:pt idx="24">
                  <c:v>-2</c:v>
                </c:pt>
                <c:pt idx="25">
                  <c:v>-2</c:v>
                </c:pt>
                <c:pt idx="26">
                  <c:v>-2</c:v>
                </c:pt>
                <c:pt idx="27">
                  <c:v>-2</c:v>
                </c:pt>
                <c:pt idx="28">
                  <c:v>-2</c:v>
                </c:pt>
                <c:pt idx="29">
                  <c:v>-2</c:v>
                </c:pt>
                <c:pt idx="30">
                  <c:v>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0B5B-42DF-874A-EB595B26561E}"/>
            </c:ext>
          </c:extLst>
        </c:ser>
        <c:ser>
          <c:idx val="4"/>
          <c:order val="5"/>
          <c:tx>
            <c:strRef>
              <c:f>'3. Triangles &amp; Trapezoids'!$CS$4</c:f>
              <c:strCache>
                <c:ptCount val="1"/>
                <c:pt idx="0">
                  <c:v>label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655357A7-CC37-476B-BDB5-B98A769F56D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0B5B-42DF-874A-EB595B26561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3B5E366C-2A3B-40DB-84BE-AF67BEDE7DD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0B5B-42DF-874A-EB595B26561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223B95AF-1DE7-487D-A335-E9C284E3EB0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0B5B-42DF-874A-EB595B26561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185B58FF-5221-4DC8-84AC-44ED5E854F1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0B5B-42DF-874A-EB595B26561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F23FA37E-22AE-49C6-B736-D646CA0A4E5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0B5B-42DF-874A-EB595B26561E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00AB3B2B-2C18-4605-9282-F7F28A7CD5E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0B5B-42DF-874A-EB595B26561E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FBD5AAE1-CCA8-43CD-B9F9-96638725C37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0B5B-42DF-874A-EB595B26561E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21A7E639-D1C8-4F58-A98B-2B224A72C0B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B-0B5B-42DF-874A-EB595B26561E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A0F43C09-D233-4FDA-9141-40364CA89CA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C-0B5B-42DF-874A-EB595B26561E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1A332210-9F19-46F1-B322-B555D5BE78C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D-0B5B-42DF-874A-EB595B26561E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6027D49A-DA32-49CD-9CBB-02BD6656904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E-0B5B-42DF-874A-EB595B26561E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EE276421-98CD-493E-AFAA-A1A61FD965C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F-0B5B-42DF-874A-EB595B26561E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B98A0E53-CDD9-4B07-A96B-09A9F04EBD5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0-0B5B-42DF-874A-EB595B26561E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4F30E802-7FF2-44F5-AEA8-E68638E9871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1-0B5B-42DF-874A-EB595B26561E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97B2D043-45E4-4B75-A0C2-9552E113C2D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2-0B5B-42DF-874A-EB595B26561E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59DC9FE8-C1F2-496C-9A2D-12E1DBC6809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3-0B5B-42DF-874A-EB595B26561E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5B21A725-AF98-44BE-B8E7-4B6D53B7E37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4-0B5B-42DF-874A-EB595B26561E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E06CBB21-31A1-4CBC-AF4B-F8254BC7142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5-0B5B-42DF-874A-EB595B26561E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CEE4578F-384A-4562-8557-53D3F13CF15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6-0B5B-42DF-874A-EB595B26561E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D7F8C21F-A46B-4214-995F-B4DD97518E3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7-0B5B-42DF-874A-EB595B26561E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964A348A-1B1A-40A5-AB80-95B51073AA3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8-0B5B-42DF-874A-EB595B26561E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08622653-0928-46AF-9EF0-26D59A6647C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9-0B5B-42DF-874A-EB595B26561E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FEE85E96-5501-4B78-8489-4323AE1224C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A-0B5B-42DF-874A-EB595B26561E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991BC68B-EBE5-49B9-AC65-7F36EA34D92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B-0B5B-42DF-874A-EB595B26561E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A0377E51-1F5B-403B-BA6F-C768D838117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C-0B5B-42DF-874A-EB595B26561E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D4CB3AB5-29BF-49A2-9CB0-F42EFB06B4C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D-0B5B-42DF-874A-EB595B26561E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46492C84-8A07-4552-91AD-D7F3122C4C1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E-0B5B-42DF-874A-EB595B26561E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fld id="{E7E41C31-A6DF-4072-A357-FD090E32094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F-0B5B-42DF-874A-EB595B26561E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fld id="{6C581A6F-397E-4934-98EF-C3AD6DD91F6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0-0B5B-42DF-874A-EB595B26561E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fld id="{E9E2932C-72D0-44AC-A7CB-D24F48D5608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1-0B5B-42DF-874A-EB595B26561E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fld id="{C30A64FA-E328-44F4-BDF6-CF20C233597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2-0B5B-42DF-874A-EB595B2656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'3. Triangles &amp; Trapezoids'!$CT$5:$CT$35</c:f>
              <c:numCache>
                <c:formatCode>General</c:formatCode>
                <c:ptCount val="31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  <c:pt idx="17">
                  <c:v>-2</c:v>
                </c:pt>
                <c:pt idx="18">
                  <c:v>-2</c:v>
                </c:pt>
                <c:pt idx="19">
                  <c:v>-2</c:v>
                </c:pt>
                <c:pt idx="20">
                  <c:v>-2</c:v>
                </c:pt>
                <c:pt idx="21">
                  <c:v>-2</c:v>
                </c:pt>
                <c:pt idx="22">
                  <c:v>-2</c:v>
                </c:pt>
                <c:pt idx="23">
                  <c:v>-2</c:v>
                </c:pt>
                <c:pt idx="24">
                  <c:v>-2</c:v>
                </c:pt>
                <c:pt idx="25">
                  <c:v>-2</c:v>
                </c:pt>
                <c:pt idx="26">
                  <c:v>-2</c:v>
                </c:pt>
                <c:pt idx="27">
                  <c:v>-2</c:v>
                </c:pt>
                <c:pt idx="28">
                  <c:v>-2</c:v>
                </c:pt>
                <c:pt idx="29">
                  <c:v>-2</c:v>
                </c:pt>
                <c:pt idx="30">
                  <c:v>-2</c:v>
                </c:pt>
              </c:numCache>
            </c:numRef>
          </c:xVal>
          <c:yVal>
            <c:numRef>
              <c:f>'3. Triangles &amp; Trapezoids'!$CU$5:$CU$35</c:f>
              <c:numCache>
                <c:formatCode>General</c:formatCode>
                <c:ptCount val="31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  <c:pt idx="17">
                  <c:v>-2</c:v>
                </c:pt>
                <c:pt idx="18">
                  <c:v>-2</c:v>
                </c:pt>
                <c:pt idx="19">
                  <c:v>-2</c:v>
                </c:pt>
                <c:pt idx="20">
                  <c:v>-2</c:v>
                </c:pt>
                <c:pt idx="21">
                  <c:v>-2</c:v>
                </c:pt>
                <c:pt idx="22">
                  <c:v>-2</c:v>
                </c:pt>
                <c:pt idx="23">
                  <c:v>-2</c:v>
                </c:pt>
                <c:pt idx="24">
                  <c:v>-2</c:v>
                </c:pt>
                <c:pt idx="25">
                  <c:v>-2</c:v>
                </c:pt>
                <c:pt idx="26">
                  <c:v>-2</c:v>
                </c:pt>
                <c:pt idx="27">
                  <c:v>-2</c:v>
                </c:pt>
                <c:pt idx="28">
                  <c:v>-2</c:v>
                </c:pt>
                <c:pt idx="29">
                  <c:v>-2</c:v>
                </c:pt>
                <c:pt idx="30">
                  <c:v>-2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'3. Triangles &amp; Trapezoids'!$CS$5:$CS$35</c15:f>
                <c15:dlblRangeCache>
                  <c:ptCount val="31"/>
                  <c:pt idx="0">
                    <c:v>0 &amp; 21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43-0B5B-42DF-874A-EB595B26561E}"/>
            </c:ext>
          </c:extLst>
        </c:ser>
        <c:ser>
          <c:idx val="6"/>
          <c:order val="6"/>
          <c:tx>
            <c:strRef>
              <c:f>'3. Triangles &amp; Trapezoids'!$DF$4</c:f>
              <c:strCache>
                <c:ptCount val="1"/>
                <c:pt idx="0">
                  <c:v>Largest Triangle</c:v>
                </c:pt>
              </c:strCache>
            </c:strRef>
          </c:tx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'3. Triangles &amp; Trapezoids'!$DG$5:$DG$8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xVal>
          <c:yVal>
            <c:numRef>
              <c:f>'3. Triangles &amp; Trapezoids'!$DH$5:$DH$8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4-0B5B-42DF-874A-EB595B2656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6569464"/>
        <c:axId val="646569136"/>
      </c:scatterChart>
      <c:valAx>
        <c:axId val="646569464"/>
        <c:scaling>
          <c:orientation val="minMax"/>
          <c:max val="1.1500000000000001"/>
          <c:min val="-1.1500000000000001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6569136"/>
        <c:crosses val="autoZero"/>
        <c:crossBetween val="midCat"/>
      </c:valAx>
      <c:valAx>
        <c:axId val="646569136"/>
        <c:scaling>
          <c:orientation val="minMax"/>
          <c:max val="1.1500000000000001"/>
          <c:min val="-1.1500000000000001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6569464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Spin" dx="15" fmlaLink="n" inc="2" max="31" min="3" page="10" val="21"/>
</file>

<file path=xl/ctrlProps/ctrlProp10.xml><?xml version="1.0" encoding="utf-8"?>
<formControlPr xmlns="http://schemas.microsoft.com/office/spreadsheetml/2009/9/main" objectType="CheckBox" fmlaLink="O7" lockText="1" noThreeD="1"/>
</file>

<file path=xl/ctrlProps/ctrlProp11.xml><?xml version="1.0" encoding="utf-8"?>
<formControlPr xmlns="http://schemas.microsoft.com/office/spreadsheetml/2009/9/main" objectType="CheckBox" fmlaLink="O8" lockText="1" noThreeD="1"/>
</file>

<file path=xl/ctrlProps/ctrlProp12.xml><?xml version="1.0" encoding="utf-8"?>
<formControlPr xmlns="http://schemas.microsoft.com/office/spreadsheetml/2009/9/main" objectType="CheckBox" fmlaLink="O9" lockText="1" noThreeD="1"/>
</file>

<file path=xl/ctrlProps/ctrlProp13.xml><?xml version="1.0" encoding="utf-8"?>
<formControlPr xmlns="http://schemas.microsoft.com/office/spreadsheetml/2009/9/main" objectType="CheckBox" fmlaLink="O10" lockText="1" noThreeD="1"/>
</file>

<file path=xl/ctrlProps/ctrlProp14.xml><?xml version="1.0" encoding="utf-8"?>
<formControlPr xmlns="http://schemas.microsoft.com/office/spreadsheetml/2009/9/main" objectType="CheckBox" fmlaLink="O11" lockText="1" noThreeD="1"/>
</file>

<file path=xl/ctrlProps/ctrlProp15.xml><?xml version="1.0" encoding="utf-8"?>
<formControlPr xmlns="http://schemas.microsoft.com/office/spreadsheetml/2009/9/main" objectType="CheckBox" fmlaLink="O12" lockText="1" noThreeD="1"/>
</file>

<file path=xl/ctrlProps/ctrlProp16.xml><?xml version="1.0" encoding="utf-8"?>
<formControlPr xmlns="http://schemas.microsoft.com/office/spreadsheetml/2009/9/main" objectType="CheckBox" fmlaLink="O13" lockText="1" noThreeD="1"/>
</file>

<file path=xl/ctrlProps/ctrlProp17.xml><?xml version="1.0" encoding="utf-8"?>
<formControlPr xmlns="http://schemas.microsoft.com/office/spreadsheetml/2009/9/main" objectType="CheckBox" fmlaLink="O14" lockText="1" noThreeD="1"/>
</file>

<file path=xl/ctrlProps/ctrlProp18.xml><?xml version="1.0" encoding="utf-8"?>
<formControlPr xmlns="http://schemas.microsoft.com/office/spreadsheetml/2009/9/main" objectType="CheckBox" fmlaLink="O15" lockText="1" noThreeD="1"/>
</file>

<file path=xl/ctrlProps/ctrlProp19.xml><?xml version="1.0" encoding="utf-8"?>
<formControlPr xmlns="http://schemas.microsoft.com/office/spreadsheetml/2009/9/main" objectType="CheckBox" fmlaLink="O16" lockText="1" noThreeD="1"/>
</file>

<file path=xl/ctrlProps/ctrlProp2.xml><?xml version="1.0" encoding="utf-8"?>
<formControlPr xmlns="http://schemas.microsoft.com/office/spreadsheetml/2009/9/main" objectType="CheckBox" fmlaLink="$DB$3" lockText="1" noThreeD="1"/>
</file>

<file path=xl/ctrlProps/ctrlProp20.xml><?xml version="1.0" encoding="utf-8"?>
<formControlPr xmlns="http://schemas.microsoft.com/office/spreadsheetml/2009/9/main" objectType="CheckBox" fmlaLink="O17" lockText="1" noThreeD="1"/>
</file>

<file path=xl/ctrlProps/ctrlProp21.xml><?xml version="1.0" encoding="utf-8"?>
<formControlPr xmlns="http://schemas.microsoft.com/office/spreadsheetml/2009/9/main" objectType="CheckBox" fmlaLink="O18" lockText="1" noThreeD="1"/>
</file>

<file path=xl/ctrlProps/ctrlProp22.xml><?xml version="1.0" encoding="utf-8"?>
<formControlPr xmlns="http://schemas.microsoft.com/office/spreadsheetml/2009/9/main" objectType="CheckBox" fmlaLink="O19" lockText="1" noThreeD="1"/>
</file>

<file path=xl/ctrlProps/ctrlProp23.xml><?xml version="1.0" encoding="utf-8"?>
<formControlPr xmlns="http://schemas.microsoft.com/office/spreadsheetml/2009/9/main" objectType="CheckBox" fmlaLink="O20" lockText="1" noThreeD="1"/>
</file>

<file path=xl/ctrlProps/ctrlProp24.xml><?xml version="1.0" encoding="utf-8"?>
<formControlPr xmlns="http://schemas.microsoft.com/office/spreadsheetml/2009/9/main" objectType="CheckBox" fmlaLink="O21" lockText="1" noThreeD="1"/>
</file>

<file path=xl/ctrlProps/ctrlProp25.xml><?xml version="1.0" encoding="utf-8"?>
<formControlPr xmlns="http://schemas.microsoft.com/office/spreadsheetml/2009/9/main" objectType="CheckBox" fmlaLink="O22" lockText="1" noThreeD="1"/>
</file>

<file path=xl/ctrlProps/ctrlProp26.xml><?xml version="1.0" encoding="utf-8"?>
<formControlPr xmlns="http://schemas.microsoft.com/office/spreadsheetml/2009/9/main" objectType="CheckBox" fmlaLink="O23" lockText="1" noThreeD="1"/>
</file>

<file path=xl/ctrlProps/ctrlProp27.xml><?xml version="1.0" encoding="utf-8"?>
<formControlPr xmlns="http://schemas.microsoft.com/office/spreadsheetml/2009/9/main" objectType="CheckBox" fmlaLink="O24" lockText="1" noThreeD="1"/>
</file>

<file path=xl/ctrlProps/ctrlProp28.xml><?xml version="1.0" encoding="utf-8"?>
<formControlPr xmlns="http://schemas.microsoft.com/office/spreadsheetml/2009/9/main" objectType="CheckBox" fmlaLink="O25" lockText="1" noThreeD="1"/>
</file>

<file path=xl/ctrlProps/ctrlProp29.xml><?xml version="1.0" encoding="utf-8"?>
<formControlPr xmlns="http://schemas.microsoft.com/office/spreadsheetml/2009/9/main" objectType="CheckBox" fmlaLink="O26" lockText="1" noThreeD="1"/>
</file>

<file path=xl/ctrlProps/ctrlProp3.xml><?xml version="1.0" encoding="utf-8"?>
<formControlPr xmlns="http://schemas.microsoft.com/office/spreadsheetml/2009/9/main" objectType="CheckBox" checked="Checked" fmlaLink="$CS$3" lockText="1" noThreeD="1"/>
</file>

<file path=xl/ctrlProps/ctrlProp30.xml><?xml version="1.0" encoding="utf-8"?>
<formControlPr xmlns="http://schemas.microsoft.com/office/spreadsheetml/2009/9/main" objectType="CheckBox" fmlaLink="O27" lockText="1" noThreeD="1"/>
</file>

<file path=xl/ctrlProps/ctrlProp31.xml><?xml version="1.0" encoding="utf-8"?>
<formControlPr xmlns="http://schemas.microsoft.com/office/spreadsheetml/2009/9/main" objectType="CheckBox" fmlaLink="O28" lockText="1" noThreeD="1"/>
</file>

<file path=xl/ctrlProps/ctrlProp32.xml><?xml version="1.0" encoding="utf-8"?>
<formControlPr xmlns="http://schemas.microsoft.com/office/spreadsheetml/2009/9/main" objectType="CheckBox" fmlaLink="O31" lockText="1" noThreeD="1"/>
</file>

<file path=xl/ctrlProps/ctrlProp33.xml><?xml version="1.0" encoding="utf-8"?>
<formControlPr xmlns="http://schemas.microsoft.com/office/spreadsheetml/2009/9/main" objectType="CheckBox" fmlaLink="A28" lockText="1" noThreeD="1"/>
</file>

<file path=xl/ctrlProps/ctrlProp34.xml><?xml version="1.0" encoding="utf-8"?>
<formControlPr xmlns="http://schemas.microsoft.com/office/spreadsheetml/2009/9/main" objectType="CheckBox" fmlaLink="A29" lockText="1" noThreeD="1"/>
</file>

<file path=xl/ctrlProps/ctrlProp35.xml><?xml version="1.0" encoding="utf-8"?>
<formControlPr xmlns="http://schemas.microsoft.com/office/spreadsheetml/2009/9/main" objectType="CheckBox" fmlaLink="A31" lockText="1" noThreeD="1"/>
</file>

<file path=xl/ctrlProps/ctrlProp36.xml><?xml version="1.0" encoding="utf-8"?>
<formControlPr xmlns="http://schemas.microsoft.com/office/spreadsheetml/2009/9/main" objectType="CheckBox" fmlaLink="O29" lockText="1" noThreeD="1"/>
</file>

<file path=xl/ctrlProps/ctrlProp37.xml><?xml version="1.0" encoding="utf-8"?>
<formControlPr xmlns="http://schemas.microsoft.com/office/spreadsheetml/2009/9/main" objectType="CheckBox" fmlaLink="D35" lockText="1" noThreeD="1"/>
</file>

<file path=xl/ctrlProps/ctrlProp38.xml><?xml version="1.0" encoding="utf-8"?>
<formControlPr xmlns="http://schemas.microsoft.com/office/spreadsheetml/2009/9/main" objectType="CheckBox" fmlaLink="D36" lockText="1" noThreeD="1"/>
</file>

<file path=xl/ctrlProps/ctrlProp39.xml><?xml version="1.0" encoding="utf-8"?>
<formControlPr xmlns="http://schemas.microsoft.com/office/spreadsheetml/2009/9/main" objectType="CheckBox" fmlaLink="D37" lockText="1" noThreeD="1"/>
</file>

<file path=xl/ctrlProps/ctrlProp4.xml><?xml version="1.0" encoding="utf-8"?>
<formControlPr xmlns="http://schemas.microsoft.com/office/spreadsheetml/2009/9/main" objectType="CheckBox" fmlaLink="$CK$3" lockText="1" noThreeD="1"/>
</file>

<file path=xl/ctrlProps/ctrlProp40.xml><?xml version="1.0" encoding="utf-8"?>
<formControlPr xmlns="http://schemas.microsoft.com/office/spreadsheetml/2009/9/main" objectType="CheckBox" fmlaLink="AM37" lockText="1" noThreeD="1"/>
</file>

<file path=xl/ctrlProps/ctrlProp41.xml><?xml version="1.0" encoding="utf-8"?>
<formControlPr xmlns="http://schemas.microsoft.com/office/spreadsheetml/2009/9/main" objectType="Spin" dx="15" fmlaLink="$U$7" max="15" min="1" page="10" val="10"/>
</file>

<file path=xl/ctrlProps/ctrlProp42.xml><?xml version="1.0" encoding="utf-8"?>
<formControlPr xmlns="http://schemas.microsoft.com/office/spreadsheetml/2009/9/main" objectType="CheckBox" fmlaLink="D39" lockText="1" noThreeD="1"/>
</file>

<file path=xl/ctrlProps/ctrlProp43.xml><?xml version="1.0" encoding="utf-8"?>
<formControlPr xmlns="http://schemas.microsoft.com/office/spreadsheetml/2009/9/main" objectType="CheckBox" fmlaLink="D40" lockText="1" noThreeD="1"/>
</file>

<file path=xl/ctrlProps/ctrlProp44.xml><?xml version="1.0" encoding="utf-8"?>
<formControlPr xmlns="http://schemas.microsoft.com/office/spreadsheetml/2009/9/main" objectType="CheckBox" fmlaLink="D38" lockText="1" noThreeD="1"/>
</file>

<file path=xl/ctrlProps/ctrlProp45.xml><?xml version="1.0" encoding="utf-8"?>
<formControlPr xmlns="http://schemas.microsoft.com/office/spreadsheetml/2009/9/main" objectType="CheckBox" fmlaLink="D44" lockText="1" noThreeD="1"/>
</file>

<file path=xl/ctrlProps/ctrlProp46.xml><?xml version="1.0" encoding="utf-8"?>
<formControlPr xmlns="http://schemas.microsoft.com/office/spreadsheetml/2009/9/main" objectType="CheckBox" fmlaLink="D45" lockText="1" noThreeD="1"/>
</file>

<file path=xl/ctrlProps/ctrlProp47.xml><?xml version="1.0" encoding="utf-8"?>
<formControlPr xmlns="http://schemas.microsoft.com/office/spreadsheetml/2009/9/main" objectType="Spin" dx="15" fmlaLink="n" inc="2" max="31" min="3" page="10" val="21"/>
</file>

<file path=xl/ctrlProps/ctrlProp48.xml><?xml version="1.0" encoding="utf-8"?>
<formControlPr xmlns="http://schemas.microsoft.com/office/spreadsheetml/2009/9/main" objectType="CheckBox" fmlaLink="$DB$3" lockText="1" noThreeD="1"/>
</file>

<file path=xl/ctrlProps/ctrlProp49.xml><?xml version="1.0" encoding="utf-8"?>
<formControlPr xmlns="http://schemas.microsoft.com/office/spreadsheetml/2009/9/main" objectType="CheckBox" fmlaLink="$CS$3" lockText="1" noThreeD="1"/>
</file>

<file path=xl/ctrlProps/ctrlProp5.xml><?xml version="1.0" encoding="utf-8"?>
<formControlPr xmlns="http://schemas.microsoft.com/office/spreadsheetml/2009/9/main" objectType="CheckBox" fmlaLink="$CZ$3" lockText="1" noThreeD="1"/>
</file>

<file path=xl/ctrlProps/ctrlProp50.xml><?xml version="1.0" encoding="utf-8"?>
<formControlPr xmlns="http://schemas.microsoft.com/office/spreadsheetml/2009/9/main" objectType="CheckBox" checked="Checked" fmlaLink="$CK$3" lockText="1" noThreeD="1"/>
</file>

<file path=xl/ctrlProps/ctrlProp51.xml><?xml version="1.0" encoding="utf-8"?>
<formControlPr xmlns="http://schemas.microsoft.com/office/spreadsheetml/2009/9/main" objectType="CheckBox" fmlaLink="$CZ$3" lockText="1" noThreeD="1"/>
</file>

<file path=xl/ctrlProps/ctrlProp52.xml><?xml version="1.0" encoding="utf-8"?>
<formControlPr xmlns="http://schemas.microsoft.com/office/spreadsheetml/2009/9/main" objectType="CheckBox" fmlaLink="$CO$3" lockText="1" noThreeD="1"/>
</file>

<file path=xl/ctrlProps/ctrlProp53.xml><?xml version="1.0" encoding="utf-8"?>
<formControlPr xmlns="http://schemas.microsoft.com/office/spreadsheetml/2009/9/main" objectType="CheckBox" fmlaLink="$CG$3" lockText="1" noThreeD="1"/>
</file>

<file path=xl/ctrlProps/ctrlProp54.xml><?xml version="1.0" encoding="utf-8"?>
<formControlPr xmlns="http://schemas.microsoft.com/office/spreadsheetml/2009/9/main" objectType="CheckBox" fmlaLink="$DF$3" lockText="1" noThreeD="1"/>
</file>

<file path=xl/ctrlProps/ctrlProp55.xml><?xml version="1.0" encoding="utf-8"?>
<formControlPr xmlns="http://schemas.microsoft.com/office/spreadsheetml/2009/9/main" objectType="CheckBox" fmlaLink="$DF$2" lockText="1" noThreeD="1"/>
</file>

<file path=xl/ctrlProps/ctrlProp56.xml><?xml version="1.0" encoding="utf-8"?>
<formControlPr xmlns="http://schemas.microsoft.com/office/spreadsheetml/2009/9/main" objectType="CheckBox" fmlaLink="O7" lockText="1" noThreeD="1"/>
</file>

<file path=xl/ctrlProps/ctrlProp57.xml><?xml version="1.0" encoding="utf-8"?>
<formControlPr xmlns="http://schemas.microsoft.com/office/spreadsheetml/2009/9/main" objectType="CheckBox" fmlaLink="O8" lockText="1" noThreeD="1"/>
</file>

<file path=xl/ctrlProps/ctrlProp58.xml><?xml version="1.0" encoding="utf-8"?>
<formControlPr xmlns="http://schemas.microsoft.com/office/spreadsheetml/2009/9/main" objectType="CheckBox" fmlaLink="O9" lockText="1" noThreeD="1"/>
</file>

<file path=xl/ctrlProps/ctrlProp59.xml><?xml version="1.0" encoding="utf-8"?>
<formControlPr xmlns="http://schemas.microsoft.com/office/spreadsheetml/2009/9/main" objectType="CheckBox" fmlaLink="O10" lockText="1" noThreeD="1"/>
</file>

<file path=xl/ctrlProps/ctrlProp6.xml><?xml version="1.0" encoding="utf-8"?>
<formControlPr xmlns="http://schemas.microsoft.com/office/spreadsheetml/2009/9/main" objectType="CheckBox" checked="Checked" fmlaLink="$CO$3" lockText="1" noThreeD="1"/>
</file>

<file path=xl/ctrlProps/ctrlProp60.xml><?xml version="1.0" encoding="utf-8"?>
<formControlPr xmlns="http://schemas.microsoft.com/office/spreadsheetml/2009/9/main" objectType="CheckBox" fmlaLink="O11" lockText="1" noThreeD="1"/>
</file>

<file path=xl/ctrlProps/ctrlProp61.xml><?xml version="1.0" encoding="utf-8"?>
<formControlPr xmlns="http://schemas.microsoft.com/office/spreadsheetml/2009/9/main" objectType="CheckBox" fmlaLink="O12" lockText="1" noThreeD="1"/>
</file>

<file path=xl/ctrlProps/ctrlProp62.xml><?xml version="1.0" encoding="utf-8"?>
<formControlPr xmlns="http://schemas.microsoft.com/office/spreadsheetml/2009/9/main" objectType="CheckBox" fmlaLink="O13" lockText="1" noThreeD="1"/>
</file>

<file path=xl/ctrlProps/ctrlProp63.xml><?xml version="1.0" encoding="utf-8"?>
<formControlPr xmlns="http://schemas.microsoft.com/office/spreadsheetml/2009/9/main" objectType="CheckBox" fmlaLink="O14" lockText="1" noThreeD="1"/>
</file>

<file path=xl/ctrlProps/ctrlProp64.xml><?xml version="1.0" encoding="utf-8"?>
<formControlPr xmlns="http://schemas.microsoft.com/office/spreadsheetml/2009/9/main" objectType="CheckBox" fmlaLink="O15" lockText="1" noThreeD="1"/>
</file>

<file path=xl/ctrlProps/ctrlProp65.xml><?xml version="1.0" encoding="utf-8"?>
<formControlPr xmlns="http://schemas.microsoft.com/office/spreadsheetml/2009/9/main" objectType="CheckBox" fmlaLink="O16" lockText="1" noThreeD="1"/>
</file>

<file path=xl/ctrlProps/ctrlProp66.xml><?xml version="1.0" encoding="utf-8"?>
<formControlPr xmlns="http://schemas.microsoft.com/office/spreadsheetml/2009/9/main" objectType="CheckBox" fmlaLink="O17" lockText="1" noThreeD="1"/>
</file>

<file path=xl/ctrlProps/ctrlProp67.xml><?xml version="1.0" encoding="utf-8"?>
<formControlPr xmlns="http://schemas.microsoft.com/office/spreadsheetml/2009/9/main" objectType="CheckBox" fmlaLink="O18" lockText="1" noThreeD="1"/>
</file>

<file path=xl/ctrlProps/ctrlProp68.xml><?xml version="1.0" encoding="utf-8"?>
<formControlPr xmlns="http://schemas.microsoft.com/office/spreadsheetml/2009/9/main" objectType="CheckBox" fmlaLink="O19" lockText="1" noThreeD="1"/>
</file>

<file path=xl/ctrlProps/ctrlProp69.xml><?xml version="1.0" encoding="utf-8"?>
<formControlPr xmlns="http://schemas.microsoft.com/office/spreadsheetml/2009/9/main" objectType="CheckBox" fmlaLink="O20" lockText="1" noThreeD="1"/>
</file>

<file path=xl/ctrlProps/ctrlProp7.xml><?xml version="1.0" encoding="utf-8"?>
<formControlPr xmlns="http://schemas.microsoft.com/office/spreadsheetml/2009/9/main" objectType="CheckBox" fmlaLink="$CG$3" lockText="1" noThreeD="1"/>
</file>

<file path=xl/ctrlProps/ctrlProp70.xml><?xml version="1.0" encoding="utf-8"?>
<formControlPr xmlns="http://schemas.microsoft.com/office/spreadsheetml/2009/9/main" objectType="CheckBox" fmlaLink="O21" lockText="1" noThreeD="1"/>
</file>

<file path=xl/ctrlProps/ctrlProp71.xml><?xml version="1.0" encoding="utf-8"?>
<formControlPr xmlns="http://schemas.microsoft.com/office/spreadsheetml/2009/9/main" objectType="CheckBox" fmlaLink="O22" lockText="1" noThreeD="1"/>
</file>

<file path=xl/ctrlProps/ctrlProp72.xml><?xml version="1.0" encoding="utf-8"?>
<formControlPr xmlns="http://schemas.microsoft.com/office/spreadsheetml/2009/9/main" objectType="CheckBox" fmlaLink="O23" lockText="1" noThreeD="1"/>
</file>

<file path=xl/ctrlProps/ctrlProp73.xml><?xml version="1.0" encoding="utf-8"?>
<formControlPr xmlns="http://schemas.microsoft.com/office/spreadsheetml/2009/9/main" objectType="CheckBox" fmlaLink="O24" lockText="1" noThreeD="1"/>
</file>

<file path=xl/ctrlProps/ctrlProp74.xml><?xml version="1.0" encoding="utf-8"?>
<formControlPr xmlns="http://schemas.microsoft.com/office/spreadsheetml/2009/9/main" objectType="CheckBox" fmlaLink="O25" lockText="1" noThreeD="1"/>
</file>

<file path=xl/ctrlProps/ctrlProp75.xml><?xml version="1.0" encoding="utf-8"?>
<formControlPr xmlns="http://schemas.microsoft.com/office/spreadsheetml/2009/9/main" objectType="CheckBox" fmlaLink="O26" lockText="1" noThreeD="1"/>
</file>

<file path=xl/ctrlProps/ctrlProp76.xml><?xml version="1.0" encoding="utf-8"?>
<formControlPr xmlns="http://schemas.microsoft.com/office/spreadsheetml/2009/9/main" objectType="CheckBox" fmlaLink="O27" lockText="1" noThreeD="1"/>
</file>

<file path=xl/ctrlProps/ctrlProp77.xml><?xml version="1.0" encoding="utf-8"?>
<formControlPr xmlns="http://schemas.microsoft.com/office/spreadsheetml/2009/9/main" objectType="CheckBox" fmlaLink="O28" lockText="1" noThreeD="1"/>
</file>

<file path=xl/ctrlProps/ctrlProp78.xml><?xml version="1.0" encoding="utf-8"?>
<formControlPr xmlns="http://schemas.microsoft.com/office/spreadsheetml/2009/9/main" objectType="CheckBox" fmlaLink="O31" lockText="1" noThreeD="1"/>
</file>

<file path=xl/ctrlProps/ctrlProp79.xml><?xml version="1.0" encoding="utf-8"?>
<formControlPr xmlns="http://schemas.microsoft.com/office/spreadsheetml/2009/9/main" objectType="CheckBox" fmlaLink="O29" lockText="1" noThreeD="1"/>
</file>

<file path=xl/ctrlProps/ctrlProp8.xml><?xml version="1.0" encoding="utf-8"?>
<formControlPr xmlns="http://schemas.microsoft.com/office/spreadsheetml/2009/9/main" objectType="CheckBox" checked="Checked" fmlaLink="$DF$3" lockText="1" noThreeD="1"/>
</file>

<file path=xl/ctrlProps/ctrlProp80.xml><?xml version="1.0" encoding="utf-8"?>
<formControlPr xmlns="http://schemas.microsoft.com/office/spreadsheetml/2009/9/main" objectType="Spin" dx="15" fmlaLink="$K$7" max="15" min="1" page="10"/>
</file>

<file path=xl/ctrlProps/ctrlProp81.xml><?xml version="1.0" encoding="utf-8"?>
<formControlPr xmlns="http://schemas.microsoft.com/office/spreadsheetml/2009/9/main" objectType="Spin" dx="15" fmlaLink="$K$7" max="15" min="1" page="10"/>
</file>

<file path=xl/ctrlProps/ctrlProp82.xml><?xml version="1.0" encoding="utf-8"?>
<formControlPr xmlns="http://schemas.microsoft.com/office/spreadsheetml/2009/9/main" objectType="CheckBox" fmlaLink="S4" lockText="1" noThreeD="1"/>
</file>

<file path=xl/ctrlProps/ctrlProp83.xml><?xml version="1.0" encoding="utf-8"?>
<formControlPr xmlns="http://schemas.microsoft.com/office/spreadsheetml/2009/9/main" objectType="CheckBox" fmlaLink="R17" lockText="1" noThreeD="1"/>
</file>

<file path=xl/ctrlProps/ctrlProp9.xml><?xml version="1.0" encoding="utf-8"?>
<formControlPr xmlns="http://schemas.microsoft.com/office/spreadsheetml/2009/9/main" objectType="CheckBox" fmlaLink="$DF$2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4</xdr:row>
      <xdr:rowOff>0</xdr:rowOff>
    </xdr:from>
    <xdr:to>
      <xdr:col>10</xdr:col>
      <xdr:colOff>190500</xdr:colOff>
      <xdr:row>35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038225"/>
          <a:ext cx="5991225" cy="5943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314325</xdr:colOff>
      <xdr:row>5</xdr:row>
      <xdr:rowOff>66672</xdr:rowOff>
    </xdr:from>
    <xdr:to>
      <xdr:col>20</xdr:col>
      <xdr:colOff>314325</xdr:colOff>
      <xdr:row>32</xdr:row>
      <xdr:rowOff>120395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8E755BA7-5436-F28D-5DB0-A673E3D0D7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9925" y="1285872"/>
          <a:ext cx="5486400" cy="522579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105833</xdr:colOff>
      <xdr:row>5</xdr:row>
      <xdr:rowOff>42332</xdr:rowOff>
    </xdr:from>
    <xdr:to>
      <xdr:col>10</xdr:col>
      <xdr:colOff>613832</xdr:colOff>
      <xdr:row>28</xdr:row>
      <xdr:rowOff>211666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371475</xdr:colOff>
          <xdr:row>1</xdr:row>
          <xdr:rowOff>38100</xdr:rowOff>
        </xdr:from>
        <xdr:to>
          <xdr:col>12</xdr:col>
          <xdr:colOff>142875</xdr:colOff>
          <xdr:row>3</xdr:row>
          <xdr:rowOff>180975</xdr:rowOff>
        </xdr:to>
        <xdr:sp macro="" textlink="">
          <xdr:nvSpPr>
            <xdr:cNvPr id="1402" name="Spinner 378" hidden="1">
              <a:extLst>
                <a:ext uri="{63B3BB69-23CF-44E3-9099-C40C66FF867C}">
                  <a14:compatExt spid="_x0000_s1402"/>
                </a:ext>
                <a:ext uri="{FF2B5EF4-FFF2-40B4-BE49-F238E27FC236}">
                  <a16:creationId xmlns:a16="http://schemas.microsoft.com/office/drawing/2014/main" id="{00000000-0008-0000-0100-00007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2</xdr:row>
          <xdr:rowOff>9525</xdr:rowOff>
        </xdr:from>
        <xdr:to>
          <xdr:col>1</xdr:col>
          <xdr:colOff>38100</xdr:colOff>
          <xdr:row>2</xdr:row>
          <xdr:rowOff>200025</xdr:rowOff>
        </xdr:to>
        <xdr:sp macro="" textlink="">
          <xdr:nvSpPr>
            <xdr:cNvPr id="1403" name="Check Box 379" hidden="1">
              <a:extLst>
                <a:ext uri="{63B3BB69-23CF-44E3-9099-C40C66FF867C}">
                  <a14:compatExt spid="_x0000_s1403"/>
                </a:ext>
                <a:ext uri="{FF2B5EF4-FFF2-40B4-BE49-F238E27FC236}">
                  <a16:creationId xmlns:a16="http://schemas.microsoft.com/office/drawing/2014/main" id="{00000000-0008-0000-0100-00007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00" mc:Ignorable="a14" a14:legacySpreadsheetColorIndex="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466725</xdr:colOff>
          <xdr:row>2</xdr:row>
          <xdr:rowOff>19050</xdr:rowOff>
        </xdr:from>
        <xdr:to>
          <xdr:col>2</xdr:col>
          <xdr:colOff>76200</xdr:colOff>
          <xdr:row>2</xdr:row>
          <xdr:rowOff>209550</xdr:rowOff>
        </xdr:to>
        <xdr:sp macro="" textlink="">
          <xdr:nvSpPr>
            <xdr:cNvPr id="1404" name="Check Box 380" hidden="1">
              <a:extLst>
                <a:ext uri="{63B3BB69-23CF-44E3-9099-C40C66FF867C}">
                  <a14:compatExt spid="_x0000_s1404"/>
                </a:ext>
                <a:ext uri="{FF2B5EF4-FFF2-40B4-BE49-F238E27FC236}">
                  <a16:creationId xmlns:a16="http://schemas.microsoft.com/office/drawing/2014/main" id="{00000000-0008-0000-0100-00007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00" mc:Ignorable="a14" a14:legacySpreadsheetColorIndex="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352425</xdr:colOff>
          <xdr:row>2</xdr:row>
          <xdr:rowOff>9525</xdr:rowOff>
        </xdr:from>
        <xdr:to>
          <xdr:col>8</xdr:col>
          <xdr:colOff>561975</xdr:colOff>
          <xdr:row>2</xdr:row>
          <xdr:rowOff>190500</xdr:rowOff>
        </xdr:to>
        <xdr:sp macro="" textlink="">
          <xdr:nvSpPr>
            <xdr:cNvPr id="1405" name="Check Box 381" hidden="1">
              <a:extLst>
                <a:ext uri="{63B3BB69-23CF-44E3-9099-C40C66FF867C}">
                  <a14:compatExt spid="_x0000_s1405"/>
                </a:ext>
                <a:ext uri="{FF2B5EF4-FFF2-40B4-BE49-F238E27FC236}">
                  <a16:creationId xmlns:a16="http://schemas.microsoft.com/office/drawing/2014/main" id="{00000000-0008-0000-0100-00007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00" mc:Ignorable="a14" a14:legacySpreadsheetColorIndex="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352425</xdr:colOff>
          <xdr:row>3</xdr:row>
          <xdr:rowOff>9525</xdr:rowOff>
        </xdr:from>
        <xdr:to>
          <xdr:col>8</xdr:col>
          <xdr:colOff>561975</xdr:colOff>
          <xdr:row>3</xdr:row>
          <xdr:rowOff>200025</xdr:rowOff>
        </xdr:to>
        <xdr:sp macro="" textlink="">
          <xdr:nvSpPr>
            <xdr:cNvPr id="1406" name="Check Box 382" hidden="1">
              <a:extLst>
                <a:ext uri="{63B3BB69-23CF-44E3-9099-C40C66FF867C}">
                  <a14:compatExt spid="_x0000_s1406"/>
                </a:ext>
                <a:ext uri="{FF2B5EF4-FFF2-40B4-BE49-F238E27FC236}">
                  <a16:creationId xmlns:a16="http://schemas.microsoft.com/office/drawing/2014/main" id="{00000000-0008-0000-0100-00007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00" mc:Ignorable="a14" a14:legacySpreadsheetColorIndex="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466725</xdr:colOff>
          <xdr:row>1</xdr:row>
          <xdr:rowOff>28575</xdr:rowOff>
        </xdr:from>
        <xdr:to>
          <xdr:col>2</xdr:col>
          <xdr:colOff>76200</xdr:colOff>
          <xdr:row>1</xdr:row>
          <xdr:rowOff>209550</xdr:rowOff>
        </xdr:to>
        <xdr:sp macro="" textlink="">
          <xdr:nvSpPr>
            <xdr:cNvPr id="1407" name="Check Box 383" hidden="1">
              <a:extLst>
                <a:ext uri="{63B3BB69-23CF-44E3-9099-C40C66FF867C}">
                  <a14:compatExt spid="_x0000_s1407"/>
                </a:ext>
                <a:ext uri="{FF2B5EF4-FFF2-40B4-BE49-F238E27FC236}">
                  <a16:creationId xmlns:a16="http://schemas.microsoft.com/office/drawing/2014/main" id="{00000000-0008-0000-0100-00007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00" mc:Ignorable="a14" a14:legacySpreadsheetColorIndex="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3</xdr:row>
          <xdr:rowOff>9525</xdr:rowOff>
        </xdr:from>
        <xdr:to>
          <xdr:col>1</xdr:col>
          <xdr:colOff>38100</xdr:colOff>
          <xdr:row>3</xdr:row>
          <xdr:rowOff>200025</xdr:rowOff>
        </xdr:to>
        <xdr:sp macro="" textlink="">
          <xdr:nvSpPr>
            <xdr:cNvPr id="1408" name="Check Box 384" hidden="1">
              <a:extLst>
                <a:ext uri="{63B3BB69-23CF-44E3-9099-C40C66FF867C}">
                  <a14:compatExt spid="_x0000_s1408"/>
                </a:ext>
                <a:ext uri="{FF2B5EF4-FFF2-40B4-BE49-F238E27FC236}">
                  <a16:creationId xmlns:a16="http://schemas.microsoft.com/office/drawing/2014/main" id="{00000000-0008-0000-0100-00008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00" mc:Ignorable="a14" a14:legacySpreadsheetColorIndex="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352425</xdr:colOff>
          <xdr:row>1</xdr:row>
          <xdr:rowOff>19050</xdr:rowOff>
        </xdr:from>
        <xdr:to>
          <xdr:col>8</xdr:col>
          <xdr:colOff>561975</xdr:colOff>
          <xdr:row>1</xdr:row>
          <xdr:rowOff>200025</xdr:rowOff>
        </xdr:to>
        <xdr:sp macro="" textlink="">
          <xdr:nvSpPr>
            <xdr:cNvPr id="1409" name="Check Box 385" hidden="1">
              <a:extLst>
                <a:ext uri="{63B3BB69-23CF-44E3-9099-C40C66FF867C}">
                  <a14:compatExt spid="_x0000_s1409"/>
                </a:ext>
                <a:ext uri="{FF2B5EF4-FFF2-40B4-BE49-F238E27FC236}">
                  <a16:creationId xmlns:a16="http://schemas.microsoft.com/office/drawing/2014/main" id="{00000000-0008-0000-0100-00008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00" mc:Ignorable="a14" a14:legacySpreadsheetColorIndex="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9525</xdr:colOff>
          <xdr:row>1</xdr:row>
          <xdr:rowOff>28575</xdr:rowOff>
        </xdr:from>
        <xdr:to>
          <xdr:col>22</xdr:col>
          <xdr:colOff>247650</xdr:colOff>
          <xdr:row>2</xdr:row>
          <xdr:rowOff>19050</xdr:rowOff>
        </xdr:to>
        <xdr:sp macro="" textlink="">
          <xdr:nvSpPr>
            <xdr:cNvPr id="1410" name="Check Box 386" hidden="1">
              <a:extLst>
                <a:ext uri="{63B3BB69-23CF-44E3-9099-C40C66FF867C}">
                  <a14:compatExt spid="_x0000_s1410"/>
                </a:ext>
                <a:ext uri="{FF2B5EF4-FFF2-40B4-BE49-F238E27FC236}">
                  <a16:creationId xmlns:a16="http://schemas.microsoft.com/office/drawing/2014/main" id="{00000000-0008-0000-0100-00008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00" mc:Ignorable="a14" a14:legacySpreadsheetColorIndex="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28575</xdr:colOff>
          <xdr:row>6</xdr:row>
          <xdr:rowOff>19050</xdr:rowOff>
        </xdr:from>
        <xdr:to>
          <xdr:col>14</xdr:col>
          <xdr:colOff>266700</xdr:colOff>
          <xdr:row>6</xdr:row>
          <xdr:rowOff>238125</xdr:rowOff>
        </xdr:to>
        <xdr:sp macro="" textlink="">
          <xdr:nvSpPr>
            <xdr:cNvPr id="1411" name="Check Box 387" hidden="1">
              <a:extLst>
                <a:ext uri="{63B3BB69-23CF-44E3-9099-C40C66FF867C}">
                  <a14:compatExt spid="_x0000_s1411"/>
                </a:ext>
                <a:ext uri="{FF2B5EF4-FFF2-40B4-BE49-F238E27FC236}">
                  <a16:creationId xmlns:a16="http://schemas.microsoft.com/office/drawing/2014/main" id="{00000000-0008-0000-0100-00008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00" mc:Ignorable="a14" a14:legacySpreadsheetColorIndex="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28575</xdr:colOff>
          <xdr:row>7</xdr:row>
          <xdr:rowOff>9525</xdr:rowOff>
        </xdr:from>
        <xdr:to>
          <xdr:col>14</xdr:col>
          <xdr:colOff>266700</xdr:colOff>
          <xdr:row>7</xdr:row>
          <xdr:rowOff>228600</xdr:rowOff>
        </xdr:to>
        <xdr:sp macro="" textlink="">
          <xdr:nvSpPr>
            <xdr:cNvPr id="1412" name="Check Box 388" hidden="1">
              <a:extLst>
                <a:ext uri="{63B3BB69-23CF-44E3-9099-C40C66FF867C}">
                  <a14:compatExt spid="_x0000_s1412"/>
                </a:ext>
                <a:ext uri="{FF2B5EF4-FFF2-40B4-BE49-F238E27FC236}">
                  <a16:creationId xmlns:a16="http://schemas.microsoft.com/office/drawing/2014/main" id="{00000000-0008-0000-0100-00008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00" mc:Ignorable="a14" a14:legacySpreadsheetColorIndex="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28575</xdr:colOff>
          <xdr:row>8</xdr:row>
          <xdr:rowOff>9525</xdr:rowOff>
        </xdr:from>
        <xdr:to>
          <xdr:col>14</xdr:col>
          <xdr:colOff>266700</xdr:colOff>
          <xdr:row>8</xdr:row>
          <xdr:rowOff>228600</xdr:rowOff>
        </xdr:to>
        <xdr:sp macro="" textlink="">
          <xdr:nvSpPr>
            <xdr:cNvPr id="1413" name="Check Box 389" hidden="1">
              <a:extLst>
                <a:ext uri="{63B3BB69-23CF-44E3-9099-C40C66FF867C}">
                  <a14:compatExt spid="_x0000_s1413"/>
                </a:ext>
                <a:ext uri="{FF2B5EF4-FFF2-40B4-BE49-F238E27FC236}">
                  <a16:creationId xmlns:a16="http://schemas.microsoft.com/office/drawing/2014/main" id="{00000000-0008-0000-0100-00008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00" mc:Ignorable="a14" a14:legacySpreadsheetColorIndex="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28575</xdr:colOff>
          <xdr:row>9</xdr:row>
          <xdr:rowOff>9525</xdr:rowOff>
        </xdr:from>
        <xdr:to>
          <xdr:col>14</xdr:col>
          <xdr:colOff>266700</xdr:colOff>
          <xdr:row>9</xdr:row>
          <xdr:rowOff>228600</xdr:rowOff>
        </xdr:to>
        <xdr:sp macro="" textlink="">
          <xdr:nvSpPr>
            <xdr:cNvPr id="1414" name="Check Box 390" hidden="1">
              <a:extLst>
                <a:ext uri="{63B3BB69-23CF-44E3-9099-C40C66FF867C}">
                  <a14:compatExt spid="_x0000_s1414"/>
                </a:ext>
                <a:ext uri="{FF2B5EF4-FFF2-40B4-BE49-F238E27FC236}">
                  <a16:creationId xmlns:a16="http://schemas.microsoft.com/office/drawing/2014/main" id="{00000000-0008-0000-0100-00008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00" mc:Ignorable="a14" a14:legacySpreadsheetColorIndex="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28575</xdr:colOff>
          <xdr:row>10</xdr:row>
          <xdr:rowOff>9525</xdr:rowOff>
        </xdr:from>
        <xdr:to>
          <xdr:col>14</xdr:col>
          <xdr:colOff>266700</xdr:colOff>
          <xdr:row>10</xdr:row>
          <xdr:rowOff>228600</xdr:rowOff>
        </xdr:to>
        <xdr:sp macro="" textlink="">
          <xdr:nvSpPr>
            <xdr:cNvPr id="1415" name="Check Box 391" hidden="1">
              <a:extLst>
                <a:ext uri="{63B3BB69-23CF-44E3-9099-C40C66FF867C}">
                  <a14:compatExt spid="_x0000_s1415"/>
                </a:ext>
                <a:ext uri="{FF2B5EF4-FFF2-40B4-BE49-F238E27FC236}">
                  <a16:creationId xmlns:a16="http://schemas.microsoft.com/office/drawing/2014/main" id="{00000000-0008-0000-0100-00008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00" mc:Ignorable="a14" a14:legacySpreadsheetColorIndex="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28575</xdr:colOff>
          <xdr:row>11</xdr:row>
          <xdr:rowOff>9525</xdr:rowOff>
        </xdr:from>
        <xdr:to>
          <xdr:col>14</xdr:col>
          <xdr:colOff>266700</xdr:colOff>
          <xdr:row>11</xdr:row>
          <xdr:rowOff>228600</xdr:rowOff>
        </xdr:to>
        <xdr:sp macro="" textlink="">
          <xdr:nvSpPr>
            <xdr:cNvPr id="1416" name="Check Box 392" hidden="1">
              <a:extLst>
                <a:ext uri="{63B3BB69-23CF-44E3-9099-C40C66FF867C}">
                  <a14:compatExt spid="_x0000_s1416"/>
                </a:ext>
                <a:ext uri="{FF2B5EF4-FFF2-40B4-BE49-F238E27FC236}">
                  <a16:creationId xmlns:a16="http://schemas.microsoft.com/office/drawing/2014/main" id="{00000000-0008-0000-0100-00008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00" mc:Ignorable="a14" a14:legacySpreadsheetColorIndex="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28575</xdr:colOff>
          <xdr:row>12</xdr:row>
          <xdr:rowOff>9525</xdr:rowOff>
        </xdr:from>
        <xdr:to>
          <xdr:col>14</xdr:col>
          <xdr:colOff>266700</xdr:colOff>
          <xdr:row>12</xdr:row>
          <xdr:rowOff>228600</xdr:rowOff>
        </xdr:to>
        <xdr:sp macro="" textlink="">
          <xdr:nvSpPr>
            <xdr:cNvPr id="1417" name="Check Box 393" hidden="1">
              <a:extLst>
                <a:ext uri="{63B3BB69-23CF-44E3-9099-C40C66FF867C}">
                  <a14:compatExt spid="_x0000_s1417"/>
                </a:ext>
                <a:ext uri="{FF2B5EF4-FFF2-40B4-BE49-F238E27FC236}">
                  <a16:creationId xmlns:a16="http://schemas.microsoft.com/office/drawing/2014/main" id="{00000000-0008-0000-0100-00008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00" mc:Ignorable="a14" a14:legacySpreadsheetColorIndex="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28575</xdr:colOff>
          <xdr:row>13</xdr:row>
          <xdr:rowOff>9525</xdr:rowOff>
        </xdr:from>
        <xdr:to>
          <xdr:col>14</xdr:col>
          <xdr:colOff>266700</xdr:colOff>
          <xdr:row>13</xdr:row>
          <xdr:rowOff>228600</xdr:rowOff>
        </xdr:to>
        <xdr:sp macro="" textlink="">
          <xdr:nvSpPr>
            <xdr:cNvPr id="1418" name="Check Box 394" hidden="1">
              <a:extLst>
                <a:ext uri="{63B3BB69-23CF-44E3-9099-C40C66FF867C}">
                  <a14:compatExt spid="_x0000_s1418"/>
                </a:ext>
                <a:ext uri="{FF2B5EF4-FFF2-40B4-BE49-F238E27FC236}">
                  <a16:creationId xmlns:a16="http://schemas.microsoft.com/office/drawing/2014/main" id="{00000000-0008-0000-0100-00008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00" mc:Ignorable="a14" a14:legacySpreadsheetColorIndex="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28575</xdr:colOff>
          <xdr:row>14</xdr:row>
          <xdr:rowOff>9525</xdr:rowOff>
        </xdr:from>
        <xdr:to>
          <xdr:col>14</xdr:col>
          <xdr:colOff>266700</xdr:colOff>
          <xdr:row>14</xdr:row>
          <xdr:rowOff>228600</xdr:rowOff>
        </xdr:to>
        <xdr:sp macro="" textlink="">
          <xdr:nvSpPr>
            <xdr:cNvPr id="1419" name="Check Box 395" hidden="1">
              <a:extLst>
                <a:ext uri="{63B3BB69-23CF-44E3-9099-C40C66FF867C}">
                  <a14:compatExt spid="_x0000_s1419"/>
                </a:ext>
                <a:ext uri="{FF2B5EF4-FFF2-40B4-BE49-F238E27FC236}">
                  <a16:creationId xmlns:a16="http://schemas.microsoft.com/office/drawing/2014/main" id="{00000000-0008-0000-0100-00008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00" mc:Ignorable="a14" a14:legacySpreadsheetColorIndex="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28575</xdr:colOff>
          <xdr:row>15</xdr:row>
          <xdr:rowOff>9525</xdr:rowOff>
        </xdr:from>
        <xdr:to>
          <xdr:col>14</xdr:col>
          <xdr:colOff>266700</xdr:colOff>
          <xdr:row>15</xdr:row>
          <xdr:rowOff>228600</xdr:rowOff>
        </xdr:to>
        <xdr:sp macro="" textlink="">
          <xdr:nvSpPr>
            <xdr:cNvPr id="1420" name="Check Box 396" hidden="1">
              <a:extLst>
                <a:ext uri="{63B3BB69-23CF-44E3-9099-C40C66FF867C}">
                  <a14:compatExt spid="_x0000_s1420"/>
                </a:ext>
                <a:ext uri="{FF2B5EF4-FFF2-40B4-BE49-F238E27FC236}">
                  <a16:creationId xmlns:a16="http://schemas.microsoft.com/office/drawing/2014/main" id="{00000000-0008-0000-0100-00008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00" mc:Ignorable="a14" a14:legacySpreadsheetColorIndex="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28575</xdr:colOff>
          <xdr:row>16</xdr:row>
          <xdr:rowOff>9525</xdr:rowOff>
        </xdr:from>
        <xdr:to>
          <xdr:col>14</xdr:col>
          <xdr:colOff>266700</xdr:colOff>
          <xdr:row>16</xdr:row>
          <xdr:rowOff>228600</xdr:rowOff>
        </xdr:to>
        <xdr:sp macro="" textlink="">
          <xdr:nvSpPr>
            <xdr:cNvPr id="1421" name="Check Box 397" hidden="1">
              <a:extLst>
                <a:ext uri="{63B3BB69-23CF-44E3-9099-C40C66FF867C}">
                  <a14:compatExt spid="_x0000_s1421"/>
                </a:ext>
                <a:ext uri="{FF2B5EF4-FFF2-40B4-BE49-F238E27FC236}">
                  <a16:creationId xmlns:a16="http://schemas.microsoft.com/office/drawing/2014/main" id="{00000000-0008-0000-0100-00008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00" mc:Ignorable="a14" a14:legacySpreadsheetColorIndex="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28575</xdr:colOff>
          <xdr:row>17</xdr:row>
          <xdr:rowOff>9525</xdr:rowOff>
        </xdr:from>
        <xdr:to>
          <xdr:col>14</xdr:col>
          <xdr:colOff>266700</xdr:colOff>
          <xdr:row>17</xdr:row>
          <xdr:rowOff>228600</xdr:rowOff>
        </xdr:to>
        <xdr:sp macro="" textlink="">
          <xdr:nvSpPr>
            <xdr:cNvPr id="1422" name="Check Box 398" hidden="1">
              <a:extLst>
                <a:ext uri="{63B3BB69-23CF-44E3-9099-C40C66FF867C}">
                  <a14:compatExt spid="_x0000_s1422"/>
                </a:ext>
                <a:ext uri="{FF2B5EF4-FFF2-40B4-BE49-F238E27FC236}">
                  <a16:creationId xmlns:a16="http://schemas.microsoft.com/office/drawing/2014/main" id="{00000000-0008-0000-0100-00008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00" mc:Ignorable="a14" a14:legacySpreadsheetColorIndex="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28575</xdr:colOff>
          <xdr:row>18</xdr:row>
          <xdr:rowOff>9525</xdr:rowOff>
        </xdr:from>
        <xdr:to>
          <xdr:col>14</xdr:col>
          <xdr:colOff>266700</xdr:colOff>
          <xdr:row>18</xdr:row>
          <xdr:rowOff>228600</xdr:rowOff>
        </xdr:to>
        <xdr:sp macro="" textlink="">
          <xdr:nvSpPr>
            <xdr:cNvPr id="1423" name="Check Box 399" hidden="1">
              <a:extLst>
                <a:ext uri="{63B3BB69-23CF-44E3-9099-C40C66FF867C}">
                  <a14:compatExt spid="_x0000_s1423"/>
                </a:ext>
                <a:ext uri="{FF2B5EF4-FFF2-40B4-BE49-F238E27FC236}">
                  <a16:creationId xmlns:a16="http://schemas.microsoft.com/office/drawing/2014/main" id="{00000000-0008-0000-0100-00008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00" mc:Ignorable="a14" a14:legacySpreadsheetColorIndex="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28575</xdr:colOff>
          <xdr:row>19</xdr:row>
          <xdr:rowOff>9525</xdr:rowOff>
        </xdr:from>
        <xdr:to>
          <xdr:col>14</xdr:col>
          <xdr:colOff>266700</xdr:colOff>
          <xdr:row>19</xdr:row>
          <xdr:rowOff>228600</xdr:rowOff>
        </xdr:to>
        <xdr:sp macro="" textlink="">
          <xdr:nvSpPr>
            <xdr:cNvPr id="1424" name="Check Box 400" hidden="1">
              <a:extLst>
                <a:ext uri="{63B3BB69-23CF-44E3-9099-C40C66FF867C}">
                  <a14:compatExt spid="_x0000_s1424"/>
                </a:ext>
                <a:ext uri="{FF2B5EF4-FFF2-40B4-BE49-F238E27FC236}">
                  <a16:creationId xmlns:a16="http://schemas.microsoft.com/office/drawing/2014/main" id="{00000000-0008-0000-0100-00009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00" mc:Ignorable="a14" a14:legacySpreadsheetColorIndex="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28575</xdr:colOff>
          <xdr:row>20</xdr:row>
          <xdr:rowOff>9525</xdr:rowOff>
        </xdr:from>
        <xdr:to>
          <xdr:col>14</xdr:col>
          <xdr:colOff>266700</xdr:colOff>
          <xdr:row>20</xdr:row>
          <xdr:rowOff>228600</xdr:rowOff>
        </xdr:to>
        <xdr:sp macro="" textlink="">
          <xdr:nvSpPr>
            <xdr:cNvPr id="1425" name="Check Box 401" hidden="1">
              <a:extLst>
                <a:ext uri="{63B3BB69-23CF-44E3-9099-C40C66FF867C}">
                  <a14:compatExt spid="_x0000_s1425"/>
                </a:ext>
                <a:ext uri="{FF2B5EF4-FFF2-40B4-BE49-F238E27FC236}">
                  <a16:creationId xmlns:a16="http://schemas.microsoft.com/office/drawing/2014/main" id="{00000000-0008-0000-0100-00009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00" mc:Ignorable="a14" a14:legacySpreadsheetColorIndex="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28575</xdr:colOff>
          <xdr:row>21</xdr:row>
          <xdr:rowOff>9525</xdr:rowOff>
        </xdr:from>
        <xdr:to>
          <xdr:col>14</xdr:col>
          <xdr:colOff>266700</xdr:colOff>
          <xdr:row>21</xdr:row>
          <xdr:rowOff>228600</xdr:rowOff>
        </xdr:to>
        <xdr:sp macro="" textlink="">
          <xdr:nvSpPr>
            <xdr:cNvPr id="1426" name="Check Box 402" hidden="1">
              <a:extLst>
                <a:ext uri="{63B3BB69-23CF-44E3-9099-C40C66FF867C}">
                  <a14:compatExt spid="_x0000_s1426"/>
                </a:ext>
                <a:ext uri="{FF2B5EF4-FFF2-40B4-BE49-F238E27FC236}">
                  <a16:creationId xmlns:a16="http://schemas.microsoft.com/office/drawing/2014/main" id="{00000000-0008-0000-0100-00009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00" mc:Ignorable="a14" a14:legacySpreadsheetColorIndex="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28575</xdr:colOff>
          <xdr:row>22</xdr:row>
          <xdr:rowOff>9525</xdr:rowOff>
        </xdr:from>
        <xdr:to>
          <xdr:col>14</xdr:col>
          <xdr:colOff>266700</xdr:colOff>
          <xdr:row>22</xdr:row>
          <xdr:rowOff>228600</xdr:rowOff>
        </xdr:to>
        <xdr:sp macro="" textlink="">
          <xdr:nvSpPr>
            <xdr:cNvPr id="1427" name="Check Box 403" hidden="1">
              <a:extLst>
                <a:ext uri="{63B3BB69-23CF-44E3-9099-C40C66FF867C}">
                  <a14:compatExt spid="_x0000_s1427"/>
                </a:ext>
                <a:ext uri="{FF2B5EF4-FFF2-40B4-BE49-F238E27FC236}">
                  <a16:creationId xmlns:a16="http://schemas.microsoft.com/office/drawing/2014/main" id="{00000000-0008-0000-0100-00009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00" mc:Ignorable="a14" a14:legacySpreadsheetColorIndex="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28575</xdr:colOff>
          <xdr:row>23</xdr:row>
          <xdr:rowOff>9525</xdr:rowOff>
        </xdr:from>
        <xdr:to>
          <xdr:col>14</xdr:col>
          <xdr:colOff>266700</xdr:colOff>
          <xdr:row>23</xdr:row>
          <xdr:rowOff>228600</xdr:rowOff>
        </xdr:to>
        <xdr:sp macro="" textlink="">
          <xdr:nvSpPr>
            <xdr:cNvPr id="1428" name="Check Box 404" hidden="1">
              <a:extLst>
                <a:ext uri="{63B3BB69-23CF-44E3-9099-C40C66FF867C}">
                  <a14:compatExt spid="_x0000_s1428"/>
                </a:ext>
                <a:ext uri="{FF2B5EF4-FFF2-40B4-BE49-F238E27FC236}">
                  <a16:creationId xmlns:a16="http://schemas.microsoft.com/office/drawing/2014/main" id="{00000000-0008-0000-0100-00009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00" mc:Ignorable="a14" a14:legacySpreadsheetColorIndex="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28575</xdr:colOff>
          <xdr:row>24</xdr:row>
          <xdr:rowOff>9525</xdr:rowOff>
        </xdr:from>
        <xdr:to>
          <xdr:col>14</xdr:col>
          <xdr:colOff>266700</xdr:colOff>
          <xdr:row>24</xdr:row>
          <xdr:rowOff>228600</xdr:rowOff>
        </xdr:to>
        <xdr:sp macro="" textlink="">
          <xdr:nvSpPr>
            <xdr:cNvPr id="1429" name="Check Box 405" hidden="1">
              <a:extLst>
                <a:ext uri="{63B3BB69-23CF-44E3-9099-C40C66FF867C}">
                  <a14:compatExt spid="_x0000_s1429"/>
                </a:ext>
                <a:ext uri="{FF2B5EF4-FFF2-40B4-BE49-F238E27FC236}">
                  <a16:creationId xmlns:a16="http://schemas.microsoft.com/office/drawing/2014/main" id="{00000000-0008-0000-0100-00009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00" mc:Ignorable="a14" a14:legacySpreadsheetColorIndex="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28575</xdr:colOff>
          <xdr:row>25</xdr:row>
          <xdr:rowOff>9525</xdr:rowOff>
        </xdr:from>
        <xdr:to>
          <xdr:col>14</xdr:col>
          <xdr:colOff>266700</xdr:colOff>
          <xdr:row>25</xdr:row>
          <xdr:rowOff>228600</xdr:rowOff>
        </xdr:to>
        <xdr:sp macro="" textlink="">
          <xdr:nvSpPr>
            <xdr:cNvPr id="1430" name="Check Box 406" hidden="1">
              <a:extLst>
                <a:ext uri="{63B3BB69-23CF-44E3-9099-C40C66FF867C}">
                  <a14:compatExt spid="_x0000_s1430"/>
                </a:ext>
                <a:ext uri="{FF2B5EF4-FFF2-40B4-BE49-F238E27FC236}">
                  <a16:creationId xmlns:a16="http://schemas.microsoft.com/office/drawing/2014/main" id="{00000000-0008-0000-0100-00009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00" mc:Ignorable="a14" a14:legacySpreadsheetColorIndex="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28575</xdr:colOff>
          <xdr:row>26</xdr:row>
          <xdr:rowOff>9525</xdr:rowOff>
        </xdr:from>
        <xdr:to>
          <xdr:col>14</xdr:col>
          <xdr:colOff>266700</xdr:colOff>
          <xdr:row>26</xdr:row>
          <xdr:rowOff>228600</xdr:rowOff>
        </xdr:to>
        <xdr:sp macro="" textlink="">
          <xdr:nvSpPr>
            <xdr:cNvPr id="1431" name="Check Box 407" hidden="1">
              <a:extLst>
                <a:ext uri="{63B3BB69-23CF-44E3-9099-C40C66FF867C}">
                  <a14:compatExt spid="_x0000_s1431"/>
                </a:ext>
                <a:ext uri="{FF2B5EF4-FFF2-40B4-BE49-F238E27FC236}">
                  <a16:creationId xmlns:a16="http://schemas.microsoft.com/office/drawing/2014/main" id="{00000000-0008-0000-0100-00009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00" mc:Ignorable="a14" a14:legacySpreadsheetColorIndex="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28575</xdr:colOff>
          <xdr:row>27</xdr:row>
          <xdr:rowOff>9525</xdr:rowOff>
        </xdr:from>
        <xdr:to>
          <xdr:col>14</xdr:col>
          <xdr:colOff>266700</xdr:colOff>
          <xdr:row>27</xdr:row>
          <xdr:rowOff>228600</xdr:rowOff>
        </xdr:to>
        <xdr:sp macro="" textlink="">
          <xdr:nvSpPr>
            <xdr:cNvPr id="1432" name="Check Box 408" hidden="1">
              <a:extLst>
                <a:ext uri="{63B3BB69-23CF-44E3-9099-C40C66FF867C}">
                  <a14:compatExt spid="_x0000_s1432"/>
                </a:ext>
                <a:ext uri="{FF2B5EF4-FFF2-40B4-BE49-F238E27FC236}">
                  <a16:creationId xmlns:a16="http://schemas.microsoft.com/office/drawing/2014/main" id="{00000000-0008-0000-0100-00009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00" mc:Ignorable="a14" a14:legacySpreadsheetColorIndex="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28575</xdr:colOff>
          <xdr:row>29</xdr:row>
          <xdr:rowOff>19050</xdr:rowOff>
        </xdr:from>
        <xdr:to>
          <xdr:col>14</xdr:col>
          <xdr:colOff>266700</xdr:colOff>
          <xdr:row>30</xdr:row>
          <xdr:rowOff>209550</xdr:rowOff>
        </xdr:to>
        <xdr:sp macro="" textlink="">
          <xdr:nvSpPr>
            <xdr:cNvPr id="1433" name="Check Box 409" hidden="1">
              <a:extLst>
                <a:ext uri="{63B3BB69-23CF-44E3-9099-C40C66FF867C}">
                  <a14:compatExt spid="_x0000_s1433"/>
                </a:ext>
                <a:ext uri="{FF2B5EF4-FFF2-40B4-BE49-F238E27FC236}">
                  <a16:creationId xmlns:a16="http://schemas.microsoft.com/office/drawing/2014/main" id="{00000000-0008-0000-0100-00009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00" mc:Ignorable="a14" a14:legacySpreadsheetColorIndex="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28575</xdr:colOff>
          <xdr:row>31</xdr:row>
          <xdr:rowOff>28575</xdr:rowOff>
        </xdr:from>
        <xdr:to>
          <xdr:col>2</xdr:col>
          <xdr:colOff>266700</xdr:colOff>
          <xdr:row>31</xdr:row>
          <xdr:rowOff>209550</xdr:rowOff>
        </xdr:to>
        <xdr:sp macro="" textlink="">
          <xdr:nvSpPr>
            <xdr:cNvPr id="1435" name="Check Box 411" hidden="1">
              <a:extLst>
                <a:ext uri="{63B3BB69-23CF-44E3-9099-C40C66FF867C}">
                  <a14:compatExt spid="_x0000_s1435"/>
                </a:ext>
                <a:ext uri="{FF2B5EF4-FFF2-40B4-BE49-F238E27FC236}">
                  <a16:creationId xmlns:a16="http://schemas.microsoft.com/office/drawing/2014/main" id="{00000000-0008-0000-0100-00009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00" mc:Ignorable="a14" a14:legacySpreadsheetColorIndex="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28575</xdr:colOff>
          <xdr:row>32</xdr:row>
          <xdr:rowOff>28575</xdr:rowOff>
        </xdr:from>
        <xdr:to>
          <xdr:col>2</xdr:col>
          <xdr:colOff>266700</xdr:colOff>
          <xdr:row>32</xdr:row>
          <xdr:rowOff>209550</xdr:rowOff>
        </xdr:to>
        <xdr:sp macro="" textlink="">
          <xdr:nvSpPr>
            <xdr:cNvPr id="1436" name="Check Box 412" hidden="1">
              <a:extLst>
                <a:ext uri="{63B3BB69-23CF-44E3-9099-C40C66FF867C}">
                  <a14:compatExt spid="_x0000_s1436"/>
                </a:ext>
                <a:ext uri="{FF2B5EF4-FFF2-40B4-BE49-F238E27FC236}">
                  <a16:creationId xmlns:a16="http://schemas.microsoft.com/office/drawing/2014/main" id="{00000000-0008-0000-0100-00009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00" mc:Ignorable="a14" a14:legacySpreadsheetColorIndex="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28575</xdr:colOff>
          <xdr:row>33</xdr:row>
          <xdr:rowOff>19050</xdr:rowOff>
        </xdr:from>
        <xdr:to>
          <xdr:col>2</xdr:col>
          <xdr:colOff>266700</xdr:colOff>
          <xdr:row>33</xdr:row>
          <xdr:rowOff>200025</xdr:rowOff>
        </xdr:to>
        <xdr:sp macro="" textlink="">
          <xdr:nvSpPr>
            <xdr:cNvPr id="1437" name="Check Box 413" hidden="1">
              <a:extLst>
                <a:ext uri="{63B3BB69-23CF-44E3-9099-C40C66FF867C}">
                  <a14:compatExt spid="_x0000_s1437"/>
                </a:ext>
                <a:ext uri="{FF2B5EF4-FFF2-40B4-BE49-F238E27FC236}">
                  <a16:creationId xmlns:a16="http://schemas.microsoft.com/office/drawing/2014/main" id="{00000000-0008-0000-0100-00009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00" mc:Ignorable="a14" a14:legacySpreadsheetColorIndex="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28575</xdr:colOff>
          <xdr:row>28</xdr:row>
          <xdr:rowOff>9525</xdr:rowOff>
        </xdr:from>
        <xdr:to>
          <xdr:col>14</xdr:col>
          <xdr:colOff>266700</xdr:colOff>
          <xdr:row>28</xdr:row>
          <xdr:rowOff>228600</xdr:rowOff>
        </xdr:to>
        <xdr:sp macro="" textlink="">
          <xdr:nvSpPr>
            <xdr:cNvPr id="1438" name="Check Box 414" hidden="1">
              <a:extLst>
                <a:ext uri="{63B3BB69-23CF-44E3-9099-C40C66FF867C}">
                  <a14:compatExt spid="_x0000_s1438"/>
                </a:ext>
                <a:ext uri="{FF2B5EF4-FFF2-40B4-BE49-F238E27FC236}">
                  <a16:creationId xmlns:a16="http://schemas.microsoft.com/office/drawing/2014/main" id="{00000000-0008-0000-0100-00009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00" mc:Ignorable="a14" a14:legacySpreadsheetColorIndex="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190500</xdr:colOff>
          <xdr:row>5</xdr:row>
          <xdr:rowOff>76200</xdr:rowOff>
        </xdr:from>
        <xdr:to>
          <xdr:col>24</xdr:col>
          <xdr:colOff>133350</xdr:colOff>
          <xdr:row>8</xdr:row>
          <xdr:rowOff>104775</xdr:rowOff>
        </xdr:to>
        <xdr:sp macro="" textlink="">
          <xdr:nvSpPr>
            <xdr:cNvPr id="2049" name="Spinner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2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171450</xdr:colOff>
          <xdr:row>34</xdr:row>
          <xdr:rowOff>66675</xdr:rowOff>
        </xdr:from>
        <xdr:to>
          <xdr:col>3</xdr:col>
          <xdr:colOff>180975</xdr:colOff>
          <xdr:row>34</xdr:row>
          <xdr:rowOff>247650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2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00" mc:Ignorable="a14" a14:legacySpreadsheetColorIndex="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171450</xdr:colOff>
          <xdr:row>35</xdr:row>
          <xdr:rowOff>28575</xdr:rowOff>
        </xdr:from>
        <xdr:to>
          <xdr:col>3</xdr:col>
          <xdr:colOff>180975</xdr:colOff>
          <xdr:row>35</xdr:row>
          <xdr:rowOff>209550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2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00" mc:Ignorable="a14" a14:legacySpreadsheetColorIndex="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171450</xdr:colOff>
          <xdr:row>36</xdr:row>
          <xdr:rowOff>28575</xdr:rowOff>
        </xdr:from>
        <xdr:to>
          <xdr:col>3</xdr:col>
          <xdr:colOff>180975</xdr:colOff>
          <xdr:row>36</xdr:row>
          <xdr:rowOff>209550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2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00" mc:Ignorable="a14" a14:legacySpreadsheetColorIndex="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0</xdr:colOff>
          <xdr:row>36</xdr:row>
          <xdr:rowOff>28575</xdr:rowOff>
        </xdr:from>
        <xdr:to>
          <xdr:col>39</xdr:col>
          <xdr:colOff>9525</xdr:colOff>
          <xdr:row>36</xdr:row>
          <xdr:rowOff>209550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2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00" mc:Ignorable="a14" a14:legacySpreadsheetColorIndex="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171450</xdr:colOff>
          <xdr:row>38</xdr:row>
          <xdr:rowOff>28575</xdr:rowOff>
        </xdr:from>
        <xdr:to>
          <xdr:col>3</xdr:col>
          <xdr:colOff>180975</xdr:colOff>
          <xdr:row>38</xdr:row>
          <xdr:rowOff>209550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2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00" mc:Ignorable="a14" a14:legacySpreadsheetColorIndex="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171450</xdr:colOff>
          <xdr:row>39</xdr:row>
          <xdr:rowOff>28575</xdr:rowOff>
        </xdr:from>
        <xdr:to>
          <xdr:col>3</xdr:col>
          <xdr:colOff>180975</xdr:colOff>
          <xdr:row>39</xdr:row>
          <xdr:rowOff>209550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2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00" mc:Ignorable="a14" a14:legacySpreadsheetColorIndex="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171450</xdr:colOff>
          <xdr:row>37</xdr:row>
          <xdr:rowOff>38100</xdr:rowOff>
        </xdr:from>
        <xdr:to>
          <xdr:col>3</xdr:col>
          <xdr:colOff>180975</xdr:colOff>
          <xdr:row>37</xdr:row>
          <xdr:rowOff>219075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2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00" mc:Ignorable="a14" a14:legacySpreadsheetColorIndex="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171450</xdr:colOff>
          <xdr:row>43</xdr:row>
          <xdr:rowOff>38100</xdr:rowOff>
        </xdr:from>
        <xdr:to>
          <xdr:col>3</xdr:col>
          <xdr:colOff>180975</xdr:colOff>
          <xdr:row>43</xdr:row>
          <xdr:rowOff>219075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2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00" mc:Ignorable="a14" a14:legacySpreadsheetColorIndex="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171450</xdr:colOff>
          <xdr:row>44</xdr:row>
          <xdr:rowOff>47625</xdr:rowOff>
        </xdr:from>
        <xdr:to>
          <xdr:col>3</xdr:col>
          <xdr:colOff>180975</xdr:colOff>
          <xdr:row>44</xdr:row>
          <xdr:rowOff>228600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2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00" mc:Ignorable="a14" a14:legacySpreadsheetColorIndex="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24</xdr:col>
      <xdr:colOff>17867</xdr:colOff>
      <xdr:row>16</xdr:row>
      <xdr:rowOff>57689</xdr:rowOff>
    </xdr:from>
    <xdr:to>
      <xdr:col>66</xdr:col>
      <xdr:colOff>70648</xdr:colOff>
      <xdr:row>17</xdr:row>
      <xdr:rowOff>132365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 rot="19002719">
          <a:off x="5170892" y="3239039"/>
          <a:ext cx="8768156" cy="265176"/>
        </a:xfrm>
        <a:prstGeom prst="rect">
          <a:avLst/>
        </a:prstGeom>
        <a:solidFill>
          <a:srgbClr val="FFFF00">
            <a:alpha val="38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105833</xdr:colOff>
      <xdr:row>5</xdr:row>
      <xdr:rowOff>42332</xdr:rowOff>
    </xdr:from>
    <xdr:to>
      <xdr:col>10</xdr:col>
      <xdr:colOff>613832</xdr:colOff>
      <xdr:row>28</xdr:row>
      <xdr:rowOff>211666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371475</xdr:colOff>
          <xdr:row>1</xdr:row>
          <xdr:rowOff>38100</xdr:rowOff>
        </xdr:from>
        <xdr:to>
          <xdr:col>12</xdr:col>
          <xdr:colOff>142875</xdr:colOff>
          <xdr:row>3</xdr:row>
          <xdr:rowOff>180975</xdr:rowOff>
        </xdr:to>
        <xdr:sp macro="" textlink="">
          <xdr:nvSpPr>
            <xdr:cNvPr id="8193" name="Spinner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4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2</xdr:row>
          <xdr:rowOff>9525</xdr:rowOff>
        </xdr:from>
        <xdr:to>
          <xdr:col>1</xdr:col>
          <xdr:colOff>38100</xdr:colOff>
          <xdr:row>2</xdr:row>
          <xdr:rowOff>200025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4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00" mc:Ignorable="a14" a14:legacySpreadsheetColorIndex="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466725</xdr:colOff>
          <xdr:row>2</xdr:row>
          <xdr:rowOff>19050</xdr:rowOff>
        </xdr:from>
        <xdr:to>
          <xdr:col>2</xdr:col>
          <xdr:colOff>76200</xdr:colOff>
          <xdr:row>2</xdr:row>
          <xdr:rowOff>209550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4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00" mc:Ignorable="a14" a14:legacySpreadsheetColorIndex="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352425</xdr:colOff>
          <xdr:row>2</xdr:row>
          <xdr:rowOff>9525</xdr:rowOff>
        </xdr:from>
        <xdr:to>
          <xdr:col>8</xdr:col>
          <xdr:colOff>561975</xdr:colOff>
          <xdr:row>2</xdr:row>
          <xdr:rowOff>190500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4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00" mc:Ignorable="a14" a14:legacySpreadsheetColorIndex="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371475</xdr:colOff>
          <xdr:row>3</xdr:row>
          <xdr:rowOff>19050</xdr:rowOff>
        </xdr:from>
        <xdr:to>
          <xdr:col>8</xdr:col>
          <xdr:colOff>581025</xdr:colOff>
          <xdr:row>3</xdr:row>
          <xdr:rowOff>209550</xdr:rowOff>
        </xdr:to>
        <xdr:sp macro="" textlink="">
          <xdr:nvSpPr>
            <xdr:cNvPr id="8197" name="Check Box 5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4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00" mc:Ignorable="a14" a14:legacySpreadsheetColorIndex="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466725</xdr:colOff>
          <xdr:row>1</xdr:row>
          <xdr:rowOff>28575</xdr:rowOff>
        </xdr:from>
        <xdr:to>
          <xdr:col>2</xdr:col>
          <xdr:colOff>76200</xdr:colOff>
          <xdr:row>1</xdr:row>
          <xdr:rowOff>209550</xdr:rowOff>
        </xdr:to>
        <xdr:sp macro="" textlink="">
          <xdr:nvSpPr>
            <xdr:cNvPr id="8198" name="Check Box 6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4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00" mc:Ignorable="a14" a14:legacySpreadsheetColorIndex="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3</xdr:row>
          <xdr:rowOff>9525</xdr:rowOff>
        </xdr:from>
        <xdr:to>
          <xdr:col>1</xdr:col>
          <xdr:colOff>38100</xdr:colOff>
          <xdr:row>3</xdr:row>
          <xdr:rowOff>200025</xdr:rowOff>
        </xdr:to>
        <xdr:sp macro="" textlink="">
          <xdr:nvSpPr>
            <xdr:cNvPr id="8199" name="Check Box 7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00000000-0008-0000-0400-00000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00" mc:Ignorable="a14" a14:legacySpreadsheetColorIndex="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352425</xdr:colOff>
          <xdr:row>1</xdr:row>
          <xdr:rowOff>19050</xdr:rowOff>
        </xdr:from>
        <xdr:to>
          <xdr:col>8</xdr:col>
          <xdr:colOff>561975</xdr:colOff>
          <xdr:row>1</xdr:row>
          <xdr:rowOff>200025</xdr:rowOff>
        </xdr:to>
        <xdr:sp macro="" textlink="">
          <xdr:nvSpPr>
            <xdr:cNvPr id="8200" name="Check Box 8" hidden="1">
              <a:extLst>
                <a:ext uri="{63B3BB69-23CF-44E3-9099-C40C66FF867C}">
                  <a14:compatExt spid="_x0000_s8200"/>
                </a:ext>
                <a:ext uri="{FF2B5EF4-FFF2-40B4-BE49-F238E27FC236}">
                  <a16:creationId xmlns:a16="http://schemas.microsoft.com/office/drawing/2014/main" id="{00000000-0008-0000-0400-00000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00" mc:Ignorable="a14" a14:legacySpreadsheetColorIndex="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66675</xdr:colOff>
          <xdr:row>1</xdr:row>
          <xdr:rowOff>19050</xdr:rowOff>
        </xdr:from>
        <xdr:to>
          <xdr:col>22</xdr:col>
          <xdr:colOff>257175</xdr:colOff>
          <xdr:row>2</xdr:row>
          <xdr:rowOff>9525</xdr:rowOff>
        </xdr:to>
        <xdr:sp macro="" textlink="">
          <xdr:nvSpPr>
            <xdr:cNvPr id="8201" name="Check Box 9" hidden="1">
              <a:extLst>
                <a:ext uri="{63B3BB69-23CF-44E3-9099-C40C66FF867C}">
                  <a14:compatExt spid="_x0000_s8201"/>
                </a:ext>
                <a:ext uri="{FF2B5EF4-FFF2-40B4-BE49-F238E27FC236}">
                  <a16:creationId xmlns:a16="http://schemas.microsoft.com/office/drawing/2014/main" id="{00000000-0008-0000-0400-00000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00" mc:Ignorable="a14" a14:legacySpreadsheetColorIndex="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28575</xdr:colOff>
          <xdr:row>6</xdr:row>
          <xdr:rowOff>19050</xdr:rowOff>
        </xdr:from>
        <xdr:to>
          <xdr:col>14</xdr:col>
          <xdr:colOff>266700</xdr:colOff>
          <xdr:row>6</xdr:row>
          <xdr:rowOff>238125</xdr:rowOff>
        </xdr:to>
        <xdr:sp macro="" textlink="">
          <xdr:nvSpPr>
            <xdr:cNvPr id="8202" name="Check Box 10" hidden="1">
              <a:extLst>
                <a:ext uri="{63B3BB69-23CF-44E3-9099-C40C66FF867C}">
                  <a14:compatExt spid="_x0000_s8202"/>
                </a:ext>
                <a:ext uri="{FF2B5EF4-FFF2-40B4-BE49-F238E27FC236}">
                  <a16:creationId xmlns:a16="http://schemas.microsoft.com/office/drawing/2014/main" id="{00000000-0008-0000-0400-00000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00" mc:Ignorable="a14" a14:legacySpreadsheetColorIndex="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28575</xdr:colOff>
          <xdr:row>7</xdr:row>
          <xdr:rowOff>9525</xdr:rowOff>
        </xdr:from>
        <xdr:to>
          <xdr:col>14</xdr:col>
          <xdr:colOff>266700</xdr:colOff>
          <xdr:row>7</xdr:row>
          <xdr:rowOff>228600</xdr:rowOff>
        </xdr:to>
        <xdr:sp macro="" textlink="">
          <xdr:nvSpPr>
            <xdr:cNvPr id="8203" name="Check Box 11" hidden="1">
              <a:extLst>
                <a:ext uri="{63B3BB69-23CF-44E3-9099-C40C66FF867C}">
                  <a14:compatExt spid="_x0000_s8203"/>
                </a:ext>
                <a:ext uri="{FF2B5EF4-FFF2-40B4-BE49-F238E27FC236}">
                  <a16:creationId xmlns:a16="http://schemas.microsoft.com/office/drawing/2014/main" id="{00000000-0008-0000-0400-00000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00" mc:Ignorable="a14" a14:legacySpreadsheetColorIndex="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28575</xdr:colOff>
          <xdr:row>8</xdr:row>
          <xdr:rowOff>9525</xdr:rowOff>
        </xdr:from>
        <xdr:to>
          <xdr:col>14</xdr:col>
          <xdr:colOff>266700</xdr:colOff>
          <xdr:row>8</xdr:row>
          <xdr:rowOff>228600</xdr:rowOff>
        </xdr:to>
        <xdr:sp macro="" textlink="">
          <xdr:nvSpPr>
            <xdr:cNvPr id="8204" name="Check Box 12" hidden="1">
              <a:extLst>
                <a:ext uri="{63B3BB69-23CF-44E3-9099-C40C66FF867C}">
                  <a14:compatExt spid="_x0000_s8204"/>
                </a:ext>
                <a:ext uri="{FF2B5EF4-FFF2-40B4-BE49-F238E27FC236}">
                  <a16:creationId xmlns:a16="http://schemas.microsoft.com/office/drawing/2014/main" id="{00000000-0008-0000-0400-00000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00" mc:Ignorable="a14" a14:legacySpreadsheetColorIndex="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28575</xdr:colOff>
          <xdr:row>9</xdr:row>
          <xdr:rowOff>9525</xdr:rowOff>
        </xdr:from>
        <xdr:to>
          <xdr:col>14</xdr:col>
          <xdr:colOff>266700</xdr:colOff>
          <xdr:row>9</xdr:row>
          <xdr:rowOff>228600</xdr:rowOff>
        </xdr:to>
        <xdr:sp macro="" textlink="">
          <xdr:nvSpPr>
            <xdr:cNvPr id="8205" name="Check Box 13" hidden="1">
              <a:extLst>
                <a:ext uri="{63B3BB69-23CF-44E3-9099-C40C66FF867C}">
                  <a14:compatExt spid="_x0000_s8205"/>
                </a:ext>
                <a:ext uri="{FF2B5EF4-FFF2-40B4-BE49-F238E27FC236}">
                  <a16:creationId xmlns:a16="http://schemas.microsoft.com/office/drawing/2014/main" id="{00000000-0008-0000-0400-00000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00" mc:Ignorable="a14" a14:legacySpreadsheetColorIndex="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28575</xdr:colOff>
          <xdr:row>10</xdr:row>
          <xdr:rowOff>9525</xdr:rowOff>
        </xdr:from>
        <xdr:to>
          <xdr:col>14</xdr:col>
          <xdr:colOff>266700</xdr:colOff>
          <xdr:row>10</xdr:row>
          <xdr:rowOff>228600</xdr:rowOff>
        </xdr:to>
        <xdr:sp macro="" textlink="">
          <xdr:nvSpPr>
            <xdr:cNvPr id="8206" name="Check Box 14" hidden="1">
              <a:extLst>
                <a:ext uri="{63B3BB69-23CF-44E3-9099-C40C66FF867C}">
                  <a14:compatExt spid="_x0000_s8206"/>
                </a:ext>
                <a:ext uri="{FF2B5EF4-FFF2-40B4-BE49-F238E27FC236}">
                  <a16:creationId xmlns:a16="http://schemas.microsoft.com/office/drawing/2014/main" id="{00000000-0008-0000-0400-00000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00" mc:Ignorable="a14" a14:legacySpreadsheetColorIndex="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28575</xdr:colOff>
          <xdr:row>11</xdr:row>
          <xdr:rowOff>9525</xdr:rowOff>
        </xdr:from>
        <xdr:to>
          <xdr:col>14</xdr:col>
          <xdr:colOff>266700</xdr:colOff>
          <xdr:row>11</xdr:row>
          <xdr:rowOff>228600</xdr:rowOff>
        </xdr:to>
        <xdr:sp macro="" textlink="">
          <xdr:nvSpPr>
            <xdr:cNvPr id="8207" name="Check Box 15" hidden="1">
              <a:extLst>
                <a:ext uri="{63B3BB69-23CF-44E3-9099-C40C66FF867C}">
                  <a14:compatExt spid="_x0000_s8207"/>
                </a:ext>
                <a:ext uri="{FF2B5EF4-FFF2-40B4-BE49-F238E27FC236}">
                  <a16:creationId xmlns:a16="http://schemas.microsoft.com/office/drawing/2014/main" id="{00000000-0008-0000-0400-00000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00" mc:Ignorable="a14" a14:legacySpreadsheetColorIndex="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28575</xdr:colOff>
          <xdr:row>12</xdr:row>
          <xdr:rowOff>9525</xdr:rowOff>
        </xdr:from>
        <xdr:to>
          <xdr:col>14</xdr:col>
          <xdr:colOff>266700</xdr:colOff>
          <xdr:row>12</xdr:row>
          <xdr:rowOff>228600</xdr:rowOff>
        </xdr:to>
        <xdr:sp macro="" textlink="">
          <xdr:nvSpPr>
            <xdr:cNvPr id="8208" name="Check Box 16" hidden="1">
              <a:extLst>
                <a:ext uri="{63B3BB69-23CF-44E3-9099-C40C66FF867C}">
                  <a14:compatExt spid="_x0000_s8208"/>
                </a:ext>
                <a:ext uri="{FF2B5EF4-FFF2-40B4-BE49-F238E27FC236}">
                  <a16:creationId xmlns:a16="http://schemas.microsoft.com/office/drawing/2014/main" id="{00000000-0008-0000-0400-00001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00" mc:Ignorable="a14" a14:legacySpreadsheetColorIndex="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28575</xdr:colOff>
          <xdr:row>13</xdr:row>
          <xdr:rowOff>9525</xdr:rowOff>
        </xdr:from>
        <xdr:to>
          <xdr:col>14</xdr:col>
          <xdr:colOff>266700</xdr:colOff>
          <xdr:row>13</xdr:row>
          <xdr:rowOff>228600</xdr:rowOff>
        </xdr:to>
        <xdr:sp macro="" textlink="">
          <xdr:nvSpPr>
            <xdr:cNvPr id="8209" name="Check Box 17" hidden="1">
              <a:extLst>
                <a:ext uri="{63B3BB69-23CF-44E3-9099-C40C66FF867C}">
                  <a14:compatExt spid="_x0000_s8209"/>
                </a:ext>
                <a:ext uri="{FF2B5EF4-FFF2-40B4-BE49-F238E27FC236}">
                  <a16:creationId xmlns:a16="http://schemas.microsoft.com/office/drawing/2014/main" id="{00000000-0008-0000-0400-00001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00" mc:Ignorable="a14" a14:legacySpreadsheetColorIndex="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28575</xdr:colOff>
          <xdr:row>14</xdr:row>
          <xdr:rowOff>9525</xdr:rowOff>
        </xdr:from>
        <xdr:to>
          <xdr:col>14</xdr:col>
          <xdr:colOff>266700</xdr:colOff>
          <xdr:row>14</xdr:row>
          <xdr:rowOff>228600</xdr:rowOff>
        </xdr:to>
        <xdr:sp macro="" textlink="">
          <xdr:nvSpPr>
            <xdr:cNvPr id="8210" name="Check Box 18" hidden="1">
              <a:extLst>
                <a:ext uri="{63B3BB69-23CF-44E3-9099-C40C66FF867C}">
                  <a14:compatExt spid="_x0000_s8210"/>
                </a:ext>
                <a:ext uri="{FF2B5EF4-FFF2-40B4-BE49-F238E27FC236}">
                  <a16:creationId xmlns:a16="http://schemas.microsoft.com/office/drawing/2014/main" id="{00000000-0008-0000-0400-00001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00" mc:Ignorable="a14" a14:legacySpreadsheetColorIndex="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28575</xdr:colOff>
          <xdr:row>15</xdr:row>
          <xdr:rowOff>9525</xdr:rowOff>
        </xdr:from>
        <xdr:to>
          <xdr:col>14</xdr:col>
          <xdr:colOff>266700</xdr:colOff>
          <xdr:row>15</xdr:row>
          <xdr:rowOff>228600</xdr:rowOff>
        </xdr:to>
        <xdr:sp macro="" textlink="">
          <xdr:nvSpPr>
            <xdr:cNvPr id="8211" name="Check Box 19" hidden="1">
              <a:extLst>
                <a:ext uri="{63B3BB69-23CF-44E3-9099-C40C66FF867C}">
                  <a14:compatExt spid="_x0000_s8211"/>
                </a:ext>
                <a:ext uri="{FF2B5EF4-FFF2-40B4-BE49-F238E27FC236}">
                  <a16:creationId xmlns:a16="http://schemas.microsoft.com/office/drawing/2014/main" id="{00000000-0008-0000-0400-00001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00" mc:Ignorable="a14" a14:legacySpreadsheetColorIndex="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28575</xdr:colOff>
          <xdr:row>16</xdr:row>
          <xdr:rowOff>9525</xdr:rowOff>
        </xdr:from>
        <xdr:to>
          <xdr:col>14</xdr:col>
          <xdr:colOff>266700</xdr:colOff>
          <xdr:row>16</xdr:row>
          <xdr:rowOff>228600</xdr:rowOff>
        </xdr:to>
        <xdr:sp macro="" textlink="">
          <xdr:nvSpPr>
            <xdr:cNvPr id="8212" name="Check Box 20" hidden="1">
              <a:extLst>
                <a:ext uri="{63B3BB69-23CF-44E3-9099-C40C66FF867C}">
                  <a14:compatExt spid="_x0000_s8212"/>
                </a:ext>
                <a:ext uri="{FF2B5EF4-FFF2-40B4-BE49-F238E27FC236}">
                  <a16:creationId xmlns:a16="http://schemas.microsoft.com/office/drawing/2014/main" id="{00000000-0008-0000-0400-00001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00" mc:Ignorable="a14" a14:legacySpreadsheetColorIndex="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28575</xdr:colOff>
          <xdr:row>17</xdr:row>
          <xdr:rowOff>9525</xdr:rowOff>
        </xdr:from>
        <xdr:to>
          <xdr:col>14</xdr:col>
          <xdr:colOff>266700</xdr:colOff>
          <xdr:row>17</xdr:row>
          <xdr:rowOff>228600</xdr:rowOff>
        </xdr:to>
        <xdr:sp macro="" textlink="">
          <xdr:nvSpPr>
            <xdr:cNvPr id="8213" name="Check Box 21" hidden="1">
              <a:extLst>
                <a:ext uri="{63B3BB69-23CF-44E3-9099-C40C66FF867C}">
                  <a14:compatExt spid="_x0000_s8213"/>
                </a:ext>
                <a:ext uri="{FF2B5EF4-FFF2-40B4-BE49-F238E27FC236}">
                  <a16:creationId xmlns:a16="http://schemas.microsoft.com/office/drawing/2014/main" id="{00000000-0008-0000-0400-00001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00" mc:Ignorable="a14" a14:legacySpreadsheetColorIndex="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28575</xdr:colOff>
          <xdr:row>18</xdr:row>
          <xdr:rowOff>9525</xdr:rowOff>
        </xdr:from>
        <xdr:to>
          <xdr:col>14</xdr:col>
          <xdr:colOff>266700</xdr:colOff>
          <xdr:row>18</xdr:row>
          <xdr:rowOff>228600</xdr:rowOff>
        </xdr:to>
        <xdr:sp macro="" textlink="">
          <xdr:nvSpPr>
            <xdr:cNvPr id="8214" name="Check Box 22" hidden="1">
              <a:extLst>
                <a:ext uri="{63B3BB69-23CF-44E3-9099-C40C66FF867C}">
                  <a14:compatExt spid="_x0000_s8214"/>
                </a:ext>
                <a:ext uri="{FF2B5EF4-FFF2-40B4-BE49-F238E27FC236}">
                  <a16:creationId xmlns:a16="http://schemas.microsoft.com/office/drawing/2014/main" id="{00000000-0008-0000-0400-00001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00" mc:Ignorable="a14" a14:legacySpreadsheetColorIndex="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28575</xdr:colOff>
          <xdr:row>19</xdr:row>
          <xdr:rowOff>9525</xdr:rowOff>
        </xdr:from>
        <xdr:to>
          <xdr:col>14</xdr:col>
          <xdr:colOff>266700</xdr:colOff>
          <xdr:row>19</xdr:row>
          <xdr:rowOff>228600</xdr:rowOff>
        </xdr:to>
        <xdr:sp macro="" textlink="">
          <xdr:nvSpPr>
            <xdr:cNvPr id="8215" name="Check Box 23" hidden="1">
              <a:extLst>
                <a:ext uri="{63B3BB69-23CF-44E3-9099-C40C66FF867C}">
                  <a14:compatExt spid="_x0000_s8215"/>
                </a:ext>
                <a:ext uri="{FF2B5EF4-FFF2-40B4-BE49-F238E27FC236}">
                  <a16:creationId xmlns:a16="http://schemas.microsoft.com/office/drawing/2014/main" id="{00000000-0008-0000-0400-00001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00" mc:Ignorable="a14" a14:legacySpreadsheetColorIndex="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28575</xdr:colOff>
          <xdr:row>20</xdr:row>
          <xdr:rowOff>9525</xdr:rowOff>
        </xdr:from>
        <xdr:to>
          <xdr:col>14</xdr:col>
          <xdr:colOff>266700</xdr:colOff>
          <xdr:row>20</xdr:row>
          <xdr:rowOff>228600</xdr:rowOff>
        </xdr:to>
        <xdr:sp macro="" textlink="">
          <xdr:nvSpPr>
            <xdr:cNvPr id="8216" name="Check Box 24" hidden="1">
              <a:extLst>
                <a:ext uri="{63B3BB69-23CF-44E3-9099-C40C66FF867C}">
                  <a14:compatExt spid="_x0000_s8216"/>
                </a:ext>
                <a:ext uri="{FF2B5EF4-FFF2-40B4-BE49-F238E27FC236}">
                  <a16:creationId xmlns:a16="http://schemas.microsoft.com/office/drawing/2014/main" id="{00000000-0008-0000-0400-00001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00" mc:Ignorable="a14" a14:legacySpreadsheetColorIndex="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28575</xdr:colOff>
          <xdr:row>21</xdr:row>
          <xdr:rowOff>9525</xdr:rowOff>
        </xdr:from>
        <xdr:to>
          <xdr:col>14</xdr:col>
          <xdr:colOff>266700</xdr:colOff>
          <xdr:row>21</xdr:row>
          <xdr:rowOff>228600</xdr:rowOff>
        </xdr:to>
        <xdr:sp macro="" textlink="">
          <xdr:nvSpPr>
            <xdr:cNvPr id="8217" name="Check Box 25" hidden="1">
              <a:extLst>
                <a:ext uri="{63B3BB69-23CF-44E3-9099-C40C66FF867C}">
                  <a14:compatExt spid="_x0000_s8217"/>
                </a:ext>
                <a:ext uri="{FF2B5EF4-FFF2-40B4-BE49-F238E27FC236}">
                  <a16:creationId xmlns:a16="http://schemas.microsoft.com/office/drawing/2014/main" id="{00000000-0008-0000-0400-00001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00" mc:Ignorable="a14" a14:legacySpreadsheetColorIndex="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28575</xdr:colOff>
          <xdr:row>22</xdr:row>
          <xdr:rowOff>9525</xdr:rowOff>
        </xdr:from>
        <xdr:to>
          <xdr:col>14</xdr:col>
          <xdr:colOff>266700</xdr:colOff>
          <xdr:row>22</xdr:row>
          <xdr:rowOff>228600</xdr:rowOff>
        </xdr:to>
        <xdr:sp macro="" textlink="">
          <xdr:nvSpPr>
            <xdr:cNvPr id="8218" name="Check Box 26" hidden="1">
              <a:extLst>
                <a:ext uri="{63B3BB69-23CF-44E3-9099-C40C66FF867C}">
                  <a14:compatExt spid="_x0000_s8218"/>
                </a:ext>
                <a:ext uri="{FF2B5EF4-FFF2-40B4-BE49-F238E27FC236}">
                  <a16:creationId xmlns:a16="http://schemas.microsoft.com/office/drawing/2014/main" id="{00000000-0008-0000-0400-00001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00" mc:Ignorable="a14" a14:legacySpreadsheetColorIndex="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28575</xdr:colOff>
          <xdr:row>23</xdr:row>
          <xdr:rowOff>9525</xdr:rowOff>
        </xdr:from>
        <xdr:to>
          <xdr:col>14</xdr:col>
          <xdr:colOff>266700</xdr:colOff>
          <xdr:row>23</xdr:row>
          <xdr:rowOff>228600</xdr:rowOff>
        </xdr:to>
        <xdr:sp macro="" textlink="">
          <xdr:nvSpPr>
            <xdr:cNvPr id="8219" name="Check Box 27" hidden="1">
              <a:extLst>
                <a:ext uri="{63B3BB69-23CF-44E3-9099-C40C66FF867C}">
                  <a14:compatExt spid="_x0000_s8219"/>
                </a:ext>
                <a:ext uri="{FF2B5EF4-FFF2-40B4-BE49-F238E27FC236}">
                  <a16:creationId xmlns:a16="http://schemas.microsoft.com/office/drawing/2014/main" id="{00000000-0008-0000-0400-00001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00" mc:Ignorable="a14" a14:legacySpreadsheetColorIndex="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28575</xdr:colOff>
          <xdr:row>24</xdr:row>
          <xdr:rowOff>9525</xdr:rowOff>
        </xdr:from>
        <xdr:to>
          <xdr:col>14</xdr:col>
          <xdr:colOff>266700</xdr:colOff>
          <xdr:row>24</xdr:row>
          <xdr:rowOff>228600</xdr:rowOff>
        </xdr:to>
        <xdr:sp macro="" textlink="">
          <xdr:nvSpPr>
            <xdr:cNvPr id="8220" name="Check Box 28" hidden="1">
              <a:extLst>
                <a:ext uri="{63B3BB69-23CF-44E3-9099-C40C66FF867C}">
                  <a14:compatExt spid="_x0000_s8220"/>
                </a:ext>
                <a:ext uri="{FF2B5EF4-FFF2-40B4-BE49-F238E27FC236}">
                  <a16:creationId xmlns:a16="http://schemas.microsoft.com/office/drawing/2014/main" id="{00000000-0008-0000-0400-00001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00" mc:Ignorable="a14" a14:legacySpreadsheetColorIndex="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28575</xdr:colOff>
          <xdr:row>25</xdr:row>
          <xdr:rowOff>9525</xdr:rowOff>
        </xdr:from>
        <xdr:to>
          <xdr:col>14</xdr:col>
          <xdr:colOff>266700</xdr:colOff>
          <xdr:row>25</xdr:row>
          <xdr:rowOff>228600</xdr:rowOff>
        </xdr:to>
        <xdr:sp macro="" textlink="">
          <xdr:nvSpPr>
            <xdr:cNvPr id="8221" name="Check Box 29" hidden="1">
              <a:extLst>
                <a:ext uri="{63B3BB69-23CF-44E3-9099-C40C66FF867C}">
                  <a14:compatExt spid="_x0000_s8221"/>
                </a:ext>
                <a:ext uri="{FF2B5EF4-FFF2-40B4-BE49-F238E27FC236}">
                  <a16:creationId xmlns:a16="http://schemas.microsoft.com/office/drawing/2014/main" id="{00000000-0008-0000-0400-00001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00" mc:Ignorable="a14" a14:legacySpreadsheetColorIndex="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28575</xdr:colOff>
          <xdr:row>26</xdr:row>
          <xdr:rowOff>9525</xdr:rowOff>
        </xdr:from>
        <xdr:to>
          <xdr:col>14</xdr:col>
          <xdr:colOff>266700</xdr:colOff>
          <xdr:row>26</xdr:row>
          <xdr:rowOff>228600</xdr:rowOff>
        </xdr:to>
        <xdr:sp macro="" textlink="">
          <xdr:nvSpPr>
            <xdr:cNvPr id="8222" name="Check Box 30" hidden="1">
              <a:extLst>
                <a:ext uri="{63B3BB69-23CF-44E3-9099-C40C66FF867C}">
                  <a14:compatExt spid="_x0000_s8222"/>
                </a:ext>
                <a:ext uri="{FF2B5EF4-FFF2-40B4-BE49-F238E27FC236}">
                  <a16:creationId xmlns:a16="http://schemas.microsoft.com/office/drawing/2014/main" id="{00000000-0008-0000-0400-00001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00" mc:Ignorable="a14" a14:legacySpreadsheetColorIndex="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28575</xdr:colOff>
          <xdr:row>27</xdr:row>
          <xdr:rowOff>9525</xdr:rowOff>
        </xdr:from>
        <xdr:to>
          <xdr:col>14</xdr:col>
          <xdr:colOff>266700</xdr:colOff>
          <xdr:row>27</xdr:row>
          <xdr:rowOff>228600</xdr:rowOff>
        </xdr:to>
        <xdr:sp macro="" textlink="">
          <xdr:nvSpPr>
            <xdr:cNvPr id="8223" name="Check Box 31" hidden="1">
              <a:extLst>
                <a:ext uri="{63B3BB69-23CF-44E3-9099-C40C66FF867C}">
                  <a14:compatExt spid="_x0000_s8223"/>
                </a:ext>
                <a:ext uri="{FF2B5EF4-FFF2-40B4-BE49-F238E27FC236}">
                  <a16:creationId xmlns:a16="http://schemas.microsoft.com/office/drawing/2014/main" id="{00000000-0008-0000-0400-00001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00" mc:Ignorable="a14" a14:legacySpreadsheetColorIndex="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28575</xdr:colOff>
          <xdr:row>29</xdr:row>
          <xdr:rowOff>19050</xdr:rowOff>
        </xdr:from>
        <xdr:to>
          <xdr:col>14</xdr:col>
          <xdr:colOff>266700</xdr:colOff>
          <xdr:row>30</xdr:row>
          <xdr:rowOff>209550</xdr:rowOff>
        </xdr:to>
        <xdr:sp macro="" textlink="">
          <xdr:nvSpPr>
            <xdr:cNvPr id="8224" name="Check Box 32" hidden="1">
              <a:extLst>
                <a:ext uri="{63B3BB69-23CF-44E3-9099-C40C66FF867C}">
                  <a14:compatExt spid="_x0000_s8224"/>
                </a:ext>
                <a:ext uri="{FF2B5EF4-FFF2-40B4-BE49-F238E27FC236}">
                  <a16:creationId xmlns:a16="http://schemas.microsoft.com/office/drawing/2014/main" id="{00000000-0008-0000-0400-00002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00" mc:Ignorable="a14" a14:legacySpreadsheetColorIndex="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28575</xdr:colOff>
          <xdr:row>28</xdr:row>
          <xdr:rowOff>9525</xdr:rowOff>
        </xdr:from>
        <xdr:to>
          <xdr:col>14</xdr:col>
          <xdr:colOff>266700</xdr:colOff>
          <xdr:row>28</xdr:row>
          <xdr:rowOff>228600</xdr:rowOff>
        </xdr:to>
        <xdr:sp macro="" textlink="">
          <xdr:nvSpPr>
            <xdr:cNvPr id="8228" name="Check Box 36" hidden="1">
              <a:extLst>
                <a:ext uri="{63B3BB69-23CF-44E3-9099-C40C66FF867C}">
                  <a14:compatExt spid="_x0000_s8228"/>
                </a:ext>
                <a:ext uri="{FF2B5EF4-FFF2-40B4-BE49-F238E27FC236}">
                  <a16:creationId xmlns:a16="http://schemas.microsoft.com/office/drawing/2014/main" id="{00000000-0008-0000-0400-00002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00" mc:Ignorable="a14" a14:legacySpreadsheetColorIndex="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190500</xdr:colOff>
          <xdr:row>5</xdr:row>
          <xdr:rowOff>76200</xdr:rowOff>
        </xdr:from>
        <xdr:to>
          <xdr:col>14</xdr:col>
          <xdr:colOff>133350</xdr:colOff>
          <xdr:row>8</xdr:row>
          <xdr:rowOff>104775</xdr:rowOff>
        </xdr:to>
        <xdr:sp macro="" textlink="">
          <xdr:nvSpPr>
            <xdr:cNvPr id="7169" name="Spinner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3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190500</xdr:colOff>
          <xdr:row>5</xdr:row>
          <xdr:rowOff>76200</xdr:rowOff>
        </xdr:from>
        <xdr:to>
          <xdr:col>14</xdr:col>
          <xdr:colOff>133350</xdr:colOff>
          <xdr:row>8</xdr:row>
          <xdr:rowOff>104775</xdr:rowOff>
        </xdr:to>
        <xdr:sp macro="" textlink="">
          <xdr:nvSpPr>
            <xdr:cNvPr id="7181" name="Spinner 13" hidden="1">
              <a:extLst>
                <a:ext uri="{63B3BB69-23CF-44E3-9099-C40C66FF867C}">
                  <a14:compatExt spid="_x0000_s7181"/>
                </a:ext>
                <a:ext uri="{FF2B5EF4-FFF2-40B4-BE49-F238E27FC236}">
                  <a16:creationId xmlns:a16="http://schemas.microsoft.com/office/drawing/2014/main" id="{00000000-0008-0000-0300-00000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19050</xdr:colOff>
          <xdr:row>3</xdr:row>
          <xdr:rowOff>0</xdr:rowOff>
        </xdr:from>
        <xdr:to>
          <xdr:col>19</xdr:col>
          <xdr:colOff>28575</xdr:colOff>
          <xdr:row>3</xdr:row>
          <xdr:rowOff>180975</xdr:rowOff>
        </xdr:to>
        <xdr:sp macro="" textlink="">
          <xdr:nvSpPr>
            <xdr:cNvPr id="7182" name="Check Box 14" hidden="1">
              <a:extLst>
                <a:ext uri="{63B3BB69-23CF-44E3-9099-C40C66FF867C}">
                  <a14:compatExt spid="_x0000_s7182"/>
                </a:ext>
                <a:ext uri="{FF2B5EF4-FFF2-40B4-BE49-F238E27FC236}">
                  <a16:creationId xmlns:a16="http://schemas.microsoft.com/office/drawing/2014/main" id="{00000000-0008-0000-0300-00000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00" mc:Ignorable="a14" a14:legacySpreadsheetColorIndex="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19050</xdr:colOff>
          <xdr:row>15</xdr:row>
          <xdr:rowOff>171450</xdr:rowOff>
        </xdr:from>
        <xdr:to>
          <xdr:col>18</xdr:col>
          <xdr:colOff>28575</xdr:colOff>
          <xdr:row>16</xdr:row>
          <xdr:rowOff>161925</xdr:rowOff>
        </xdr:to>
        <xdr:sp macro="" textlink="">
          <xdr:nvSpPr>
            <xdr:cNvPr id="7183" name="Check Box 15" hidden="1">
              <a:extLst>
                <a:ext uri="{63B3BB69-23CF-44E3-9099-C40C66FF867C}">
                  <a14:compatExt spid="_x0000_s7183"/>
                </a:ext>
                <a:ext uri="{FF2B5EF4-FFF2-40B4-BE49-F238E27FC236}">
                  <a16:creationId xmlns:a16="http://schemas.microsoft.com/office/drawing/2014/main" id="{00000000-0008-0000-0300-00000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00" mc:Ignorable="a14" a14:legacySpreadsheetColorIndex="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1.xml"/><Relationship Id="rId13" Type="http://schemas.openxmlformats.org/officeDocument/2006/relationships/ctrlProp" Target="../ctrlProps/ctrlProp46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40.xml"/><Relationship Id="rId12" Type="http://schemas.openxmlformats.org/officeDocument/2006/relationships/ctrlProp" Target="../ctrlProps/ctrlProp45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9.xml"/><Relationship Id="rId11" Type="http://schemas.openxmlformats.org/officeDocument/2006/relationships/ctrlProp" Target="../ctrlProps/ctrlProp44.xml"/><Relationship Id="rId5" Type="http://schemas.openxmlformats.org/officeDocument/2006/relationships/ctrlProp" Target="../ctrlProps/ctrlProp38.xml"/><Relationship Id="rId10" Type="http://schemas.openxmlformats.org/officeDocument/2006/relationships/ctrlProp" Target="../ctrlProps/ctrlProp43.xml"/><Relationship Id="rId4" Type="http://schemas.openxmlformats.org/officeDocument/2006/relationships/ctrlProp" Target="../ctrlProps/ctrlProp37.xml"/><Relationship Id="rId9" Type="http://schemas.openxmlformats.org/officeDocument/2006/relationships/ctrlProp" Target="../ctrlProps/ctrlProp42.xm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56.xml"/><Relationship Id="rId18" Type="http://schemas.openxmlformats.org/officeDocument/2006/relationships/ctrlProp" Target="../ctrlProps/ctrlProp61.xml"/><Relationship Id="rId26" Type="http://schemas.openxmlformats.org/officeDocument/2006/relationships/ctrlProp" Target="../ctrlProps/ctrlProp69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64.xml"/><Relationship Id="rId34" Type="http://schemas.openxmlformats.org/officeDocument/2006/relationships/ctrlProp" Target="../ctrlProps/ctrlProp77.xml"/><Relationship Id="rId7" Type="http://schemas.openxmlformats.org/officeDocument/2006/relationships/ctrlProp" Target="../ctrlProps/ctrlProp50.xml"/><Relationship Id="rId12" Type="http://schemas.openxmlformats.org/officeDocument/2006/relationships/ctrlProp" Target="../ctrlProps/ctrlProp55.xml"/><Relationship Id="rId17" Type="http://schemas.openxmlformats.org/officeDocument/2006/relationships/ctrlProp" Target="../ctrlProps/ctrlProp60.xml"/><Relationship Id="rId25" Type="http://schemas.openxmlformats.org/officeDocument/2006/relationships/ctrlProp" Target="../ctrlProps/ctrlProp68.xml"/><Relationship Id="rId33" Type="http://schemas.openxmlformats.org/officeDocument/2006/relationships/ctrlProp" Target="../ctrlProps/ctrlProp76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59.xml"/><Relationship Id="rId20" Type="http://schemas.openxmlformats.org/officeDocument/2006/relationships/ctrlProp" Target="../ctrlProps/ctrlProp63.xml"/><Relationship Id="rId29" Type="http://schemas.openxmlformats.org/officeDocument/2006/relationships/ctrlProp" Target="../ctrlProps/ctrlProp72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49.xml"/><Relationship Id="rId11" Type="http://schemas.openxmlformats.org/officeDocument/2006/relationships/ctrlProp" Target="../ctrlProps/ctrlProp54.xml"/><Relationship Id="rId24" Type="http://schemas.openxmlformats.org/officeDocument/2006/relationships/ctrlProp" Target="../ctrlProps/ctrlProp67.xml"/><Relationship Id="rId32" Type="http://schemas.openxmlformats.org/officeDocument/2006/relationships/ctrlProp" Target="../ctrlProps/ctrlProp75.xml"/><Relationship Id="rId5" Type="http://schemas.openxmlformats.org/officeDocument/2006/relationships/ctrlProp" Target="../ctrlProps/ctrlProp48.xml"/><Relationship Id="rId15" Type="http://schemas.openxmlformats.org/officeDocument/2006/relationships/ctrlProp" Target="../ctrlProps/ctrlProp58.xml"/><Relationship Id="rId23" Type="http://schemas.openxmlformats.org/officeDocument/2006/relationships/ctrlProp" Target="../ctrlProps/ctrlProp66.xml"/><Relationship Id="rId28" Type="http://schemas.openxmlformats.org/officeDocument/2006/relationships/ctrlProp" Target="../ctrlProps/ctrlProp71.xml"/><Relationship Id="rId36" Type="http://schemas.openxmlformats.org/officeDocument/2006/relationships/ctrlProp" Target="../ctrlProps/ctrlProp79.xml"/><Relationship Id="rId10" Type="http://schemas.openxmlformats.org/officeDocument/2006/relationships/ctrlProp" Target="../ctrlProps/ctrlProp53.xml"/><Relationship Id="rId19" Type="http://schemas.openxmlformats.org/officeDocument/2006/relationships/ctrlProp" Target="../ctrlProps/ctrlProp62.xml"/><Relationship Id="rId31" Type="http://schemas.openxmlformats.org/officeDocument/2006/relationships/ctrlProp" Target="../ctrlProps/ctrlProp74.xml"/><Relationship Id="rId4" Type="http://schemas.openxmlformats.org/officeDocument/2006/relationships/ctrlProp" Target="../ctrlProps/ctrlProp47.xml"/><Relationship Id="rId9" Type="http://schemas.openxmlformats.org/officeDocument/2006/relationships/ctrlProp" Target="../ctrlProps/ctrlProp52.xml"/><Relationship Id="rId14" Type="http://schemas.openxmlformats.org/officeDocument/2006/relationships/ctrlProp" Target="../ctrlProps/ctrlProp57.xml"/><Relationship Id="rId22" Type="http://schemas.openxmlformats.org/officeDocument/2006/relationships/ctrlProp" Target="../ctrlProps/ctrlProp65.xml"/><Relationship Id="rId27" Type="http://schemas.openxmlformats.org/officeDocument/2006/relationships/ctrlProp" Target="../ctrlProps/ctrlProp70.xml"/><Relationship Id="rId30" Type="http://schemas.openxmlformats.org/officeDocument/2006/relationships/ctrlProp" Target="../ctrlProps/ctrlProp73.xml"/><Relationship Id="rId35" Type="http://schemas.openxmlformats.org/officeDocument/2006/relationships/ctrlProp" Target="../ctrlProps/ctrlProp78.xml"/><Relationship Id="rId8" Type="http://schemas.openxmlformats.org/officeDocument/2006/relationships/ctrlProp" Target="../ctrlProps/ctrlProp5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83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82.xml"/><Relationship Id="rId5" Type="http://schemas.openxmlformats.org/officeDocument/2006/relationships/ctrlProp" Target="../ctrlProps/ctrlProp81.xml"/><Relationship Id="rId4" Type="http://schemas.openxmlformats.org/officeDocument/2006/relationships/ctrlProp" Target="../ctrlProps/ctrlProp80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8CA4C-8D80-4E3A-8783-880B51A76107}">
  <dimension ref="A1:AA37"/>
  <sheetViews>
    <sheetView showGridLines="0" tabSelected="1" zoomScaleNormal="100" workbookViewId="0">
      <selection activeCell="Y18" sqref="Y18"/>
    </sheetView>
  </sheetViews>
  <sheetFormatPr defaultRowHeight="15" x14ac:dyDescent="0.25"/>
  <cols>
    <col min="27" max="27" width="10.140625" customWidth="1"/>
  </cols>
  <sheetData>
    <row r="1" spans="1:27" ht="29.25" customHeight="1" x14ac:dyDescent="0.25">
      <c r="A1" s="204" t="s">
        <v>161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67"/>
    </row>
    <row r="2" spans="1:27" ht="18" customHeight="1" x14ac:dyDescent="0.25">
      <c r="A2" s="274" t="s">
        <v>213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68" t="s">
        <v>214</v>
      </c>
      <c r="M2" s="268"/>
      <c r="N2" s="268"/>
      <c r="O2" s="268"/>
      <c r="P2" s="268"/>
      <c r="Q2" s="268"/>
      <c r="R2" s="268"/>
      <c r="S2" s="268"/>
      <c r="T2" s="268"/>
      <c r="U2" s="268"/>
      <c r="V2" s="269"/>
      <c r="W2" s="158"/>
      <c r="X2" s="1"/>
      <c r="Y2" s="1"/>
      <c r="Z2" s="1"/>
      <c r="AA2" s="1"/>
    </row>
    <row r="3" spans="1:27" ht="17.25" customHeight="1" x14ac:dyDescent="0.3">
      <c r="A3" s="266" t="s">
        <v>216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73" t="s">
        <v>217</v>
      </c>
      <c r="M3" s="273"/>
      <c r="N3" s="273"/>
      <c r="O3" s="273"/>
      <c r="P3" s="273"/>
      <c r="Q3" s="273"/>
      <c r="R3" s="273"/>
      <c r="S3" s="273"/>
      <c r="T3" s="273"/>
      <c r="U3" s="273"/>
      <c r="V3" s="269"/>
      <c r="W3" s="158"/>
      <c r="X3" s="1"/>
      <c r="Y3" s="1"/>
      <c r="Z3" s="1"/>
      <c r="AA3" s="1"/>
    </row>
    <row r="4" spans="1:27" ht="17.25" customHeight="1" x14ac:dyDescent="0.3">
      <c r="A4" s="272" t="s">
        <v>215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1"/>
      <c r="W4" s="1"/>
      <c r="X4" s="1"/>
      <c r="Y4" s="1"/>
      <c r="Z4" s="1"/>
      <c r="AA4" s="1"/>
    </row>
    <row r="5" spans="1:27" ht="14.25" customHeight="1" x14ac:dyDescent="0.25">
      <c r="K5" s="1"/>
      <c r="L5" s="273"/>
      <c r="M5" s="273"/>
      <c r="N5" s="273"/>
      <c r="O5" s="273"/>
      <c r="P5" s="273"/>
      <c r="Q5" s="273"/>
      <c r="R5" s="273"/>
      <c r="S5" s="273"/>
      <c r="T5" s="273"/>
      <c r="U5" s="273"/>
      <c r="V5" s="1"/>
      <c r="W5" s="1"/>
      <c r="X5" s="1"/>
      <c r="Y5" s="1"/>
      <c r="Z5" s="1"/>
      <c r="AA5" s="1"/>
    </row>
    <row r="6" spans="1:27" ht="17.25" x14ac:dyDescent="0.3">
      <c r="K6" s="270"/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0"/>
      <c r="Z6" s="270"/>
      <c r="AA6" s="270"/>
    </row>
    <row r="36" spans="1:11" ht="20.25" customHeight="1" x14ac:dyDescent="0.25">
      <c r="A36" s="271" t="s">
        <v>218</v>
      </c>
      <c r="B36" s="271"/>
      <c r="C36" s="271"/>
      <c r="D36" s="271"/>
      <c r="E36" s="271"/>
      <c r="F36" s="271"/>
      <c r="G36" s="271"/>
      <c r="H36" s="271"/>
      <c r="I36" s="271"/>
      <c r="J36" s="271"/>
      <c r="K36" s="271"/>
    </row>
    <row r="37" spans="1:11" x14ac:dyDescent="0.25">
      <c r="A37" s="271"/>
      <c r="B37" s="271"/>
      <c r="C37" s="271"/>
      <c r="D37" s="271"/>
      <c r="E37" s="271"/>
      <c r="F37" s="271"/>
      <c r="G37" s="271"/>
      <c r="H37" s="271"/>
      <c r="I37" s="271"/>
      <c r="J37" s="271"/>
      <c r="K37" s="271"/>
    </row>
  </sheetData>
  <sheetProtection algorithmName="SHA-512" hashValue="UYNv2ZxgBJtbdkg1DLMGdy0vQK+cOYvpkjeqaiVRMwzDKKz4c3L/QM64snMPeh1MT/lm5CsCk3qVunY6+VGOBw==" saltValue="t15PNf/45Ix6h5Kbnha47Q==" spinCount="100000" sheet="1" objects="1" scenarios="1"/>
  <mergeCells count="6">
    <mergeCell ref="L3:U5"/>
    <mergeCell ref="A1:U1"/>
    <mergeCell ref="A3:K3"/>
    <mergeCell ref="A4:K4"/>
    <mergeCell ref="A2:K2"/>
    <mergeCell ref="L2:U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1E0F6-6C43-46A4-8EFD-8A696326E0FA}">
  <sheetPr>
    <tabColor rgb="FFFFFF00"/>
  </sheetPr>
  <dimension ref="A1:DI205"/>
  <sheetViews>
    <sheetView showGridLines="0" zoomScaleNormal="100" workbookViewId="0">
      <selection activeCell="N5" sqref="N5"/>
    </sheetView>
  </sheetViews>
  <sheetFormatPr defaultRowHeight="15" x14ac:dyDescent="0.25"/>
  <cols>
    <col min="1" max="1" width="3.5703125" style="6" customWidth="1"/>
    <col min="2" max="6" width="9" style="6" customWidth="1"/>
    <col min="7" max="9" width="9.140625" style="6"/>
    <col min="10" max="10" width="6.28515625" style="6" customWidth="1"/>
    <col min="11" max="11" width="11.140625" style="6" customWidth="1"/>
    <col min="12" max="12" width="0.42578125" style="6" customWidth="1"/>
    <col min="13" max="14" width="3.7109375" style="6" customWidth="1"/>
    <col min="15" max="15" width="4.42578125" style="4" customWidth="1"/>
    <col min="16" max="17" width="0.140625" style="4" customWidth="1"/>
    <col min="18" max="18" width="10.140625" style="4" customWidth="1"/>
    <col min="19" max="19" width="10.28515625" style="4" customWidth="1"/>
    <col min="20" max="20" width="11.42578125" style="4" customWidth="1"/>
    <col min="21" max="21" width="8.85546875" style="4" customWidth="1"/>
    <col min="22" max="22" width="9.85546875" style="4" customWidth="1"/>
    <col min="23" max="23" width="6.42578125" style="4" customWidth="1"/>
    <col min="24" max="26" width="9.140625" style="4"/>
    <col min="27" max="27" width="8.85546875" style="4" customWidth="1"/>
    <col min="28" max="29" width="9.140625" style="4"/>
    <col min="30" max="30" width="9.7109375" style="4" customWidth="1"/>
    <col min="31" max="32" width="9.140625" style="4"/>
    <col min="33" max="33" width="10" style="4" customWidth="1"/>
    <col min="34" max="66" width="9.140625" style="4"/>
    <col min="67" max="67" width="12.85546875" style="4" customWidth="1"/>
    <col min="68" max="80" width="9.140625" style="4"/>
    <col min="81" max="81" width="9.140625" style="5"/>
    <col min="82" max="83" width="12" style="5" bestFit="1" customWidth="1"/>
    <col min="84" max="85" width="9.140625" style="5"/>
    <col min="86" max="86" width="12" style="5" bestFit="1" customWidth="1"/>
    <col min="87" max="89" width="9.140625" style="5"/>
    <col min="90" max="90" width="12" style="5" bestFit="1" customWidth="1"/>
    <col min="91" max="97" width="9.140625" style="5"/>
    <col min="98" max="98" width="12" style="5" bestFit="1" customWidth="1"/>
    <col min="99" max="106" width="9.140625" style="5"/>
    <col min="107" max="107" width="13" style="5" bestFit="1" customWidth="1"/>
    <col min="108" max="110" width="9.140625" style="5"/>
    <col min="111" max="111" width="13" style="5" bestFit="1" customWidth="1"/>
    <col min="112" max="112" width="9.140625" style="5"/>
    <col min="113" max="113" width="9.140625" style="4"/>
    <col min="114" max="16384" width="9.140625" style="6"/>
  </cols>
  <sheetData>
    <row r="1" spans="1:112" ht="27" customHeight="1" x14ac:dyDescent="0.25">
      <c r="A1" s="98" t="s">
        <v>60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207" t="s">
        <v>119</v>
      </c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53"/>
      <c r="AC1" s="53"/>
      <c r="AD1" s="2"/>
      <c r="AE1" s="2"/>
      <c r="AF1" s="2"/>
      <c r="AG1" s="55" t="s">
        <v>106</v>
      </c>
      <c r="BI1" s="206" t="s">
        <v>111</v>
      </c>
      <c r="BJ1" s="206"/>
      <c r="BK1" s="206"/>
      <c r="BL1" s="206"/>
      <c r="BM1" s="206"/>
      <c r="BN1" s="206"/>
      <c r="BO1" s="206"/>
      <c r="BP1" s="64"/>
      <c r="BQ1" s="64"/>
      <c r="BR1" s="64"/>
      <c r="BS1" s="64"/>
      <c r="BT1" s="64"/>
      <c r="BU1" s="64"/>
      <c r="BV1" s="64"/>
    </row>
    <row r="2" spans="1:112" ht="18" customHeight="1" x14ac:dyDescent="0.3">
      <c r="A2" s="7" t="s">
        <v>72</v>
      </c>
      <c r="B2" s="8"/>
      <c r="C2" s="9" t="s">
        <v>75</v>
      </c>
      <c r="D2" s="10"/>
      <c r="E2" s="211" t="s">
        <v>120</v>
      </c>
      <c r="F2" s="211"/>
      <c r="G2" s="10"/>
      <c r="H2" s="11" t="s">
        <v>69</v>
      </c>
      <c r="I2" s="12"/>
      <c r="J2" s="212">
        <f>n</f>
        <v>21</v>
      </c>
      <c r="K2" s="208" t="s">
        <v>13</v>
      </c>
      <c r="L2" s="16"/>
      <c r="M2" s="16"/>
      <c r="N2" s="56" t="s">
        <v>95</v>
      </c>
      <c r="O2" s="18"/>
      <c r="P2" s="18"/>
      <c r="Q2" s="18"/>
      <c r="R2" s="56"/>
      <c r="S2" s="57"/>
      <c r="T2" s="213" t="s">
        <v>71</v>
      </c>
      <c r="U2" s="213"/>
      <c r="V2" s="213"/>
      <c r="W2" s="58"/>
      <c r="X2" s="2">
        <f>8^2+7^2+2*(2*(7*8/2))</f>
        <v>225</v>
      </c>
      <c r="Y2" s="3" t="s">
        <v>152</v>
      </c>
      <c r="Z2" s="3"/>
      <c r="AA2" s="3"/>
      <c r="AB2" s="3"/>
      <c r="AC2" s="3"/>
      <c r="AD2" s="2"/>
      <c r="AE2" s="2"/>
      <c r="AF2" s="2"/>
      <c r="AG2" s="2"/>
      <c r="BI2" s="206"/>
      <c r="BJ2" s="206"/>
      <c r="BK2" s="206"/>
      <c r="BL2" s="206"/>
      <c r="BM2" s="206"/>
      <c r="BN2" s="206"/>
      <c r="BO2" s="206"/>
      <c r="BP2" s="64"/>
      <c r="BQ2" s="64"/>
      <c r="CC2" s="13">
        <v>21</v>
      </c>
      <c r="CD2" s="5" t="s">
        <v>105</v>
      </c>
      <c r="CE2" s="5">
        <v>1</v>
      </c>
      <c r="CF2" s="5" t="s">
        <v>4</v>
      </c>
      <c r="CG2" s="5" t="s">
        <v>15</v>
      </c>
      <c r="CK2" s="5" t="s">
        <v>10</v>
      </c>
      <c r="CO2" s="5" t="s">
        <v>9</v>
      </c>
      <c r="CS2" s="5">
        <f>IF(CS3,1,0)</f>
        <v>1</v>
      </c>
      <c r="CT2" s="5">
        <v>1.04</v>
      </c>
      <c r="CU2" s="5" t="s">
        <v>7</v>
      </c>
      <c r="CX2" s="5">
        <f>IF(CS3=FALSE,1.05,1.1)</f>
        <v>1.1000000000000001</v>
      </c>
      <c r="CY2" s="5" t="s">
        <v>7</v>
      </c>
      <c r="DB2" s="5" t="s">
        <v>11</v>
      </c>
      <c r="DF2" s="13" t="b">
        <v>0</v>
      </c>
    </row>
    <row r="3" spans="1:112" ht="18" customHeight="1" x14ac:dyDescent="0.3">
      <c r="A3" s="10"/>
      <c r="B3" s="14" t="s">
        <v>64</v>
      </c>
      <c r="C3" s="12" t="s">
        <v>18</v>
      </c>
      <c r="D3" s="10"/>
      <c r="E3" s="211" t="s">
        <v>21</v>
      </c>
      <c r="F3" s="211"/>
      <c r="G3" s="10"/>
      <c r="H3" s="10"/>
      <c r="I3" s="15" t="s">
        <v>70</v>
      </c>
      <c r="J3" s="212"/>
      <c r="K3" s="208"/>
      <c r="L3" s="16"/>
      <c r="M3" s="16"/>
      <c r="N3" s="17" t="s">
        <v>16</v>
      </c>
      <c r="O3" s="17"/>
      <c r="P3" s="17"/>
      <c r="Q3" s="17"/>
      <c r="R3" s="18"/>
      <c r="S3" s="18"/>
      <c r="T3" s="59" t="str">
        <f>IF(DF2=FALSE,"","180/n =")</f>
        <v/>
      </c>
      <c r="U3" s="7" t="str">
        <f>IF(DF2=TRUE,180/n,"")</f>
        <v/>
      </c>
      <c r="V3" s="19" t="str">
        <f>IF(DF2=TRUE,"° Apex angle","")</f>
        <v/>
      </c>
      <c r="W3" s="56"/>
      <c r="X3" s="2"/>
      <c r="Y3" s="2"/>
      <c r="Z3" s="2"/>
      <c r="AA3" s="2"/>
      <c r="AB3" s="2"/>
      <c r="AC3" s="2"/>
      <c r="AD3" s="2"/>
      <c r="AE3" s="2"/>
      <c r="AF3" s="2"/>
      <c r="AG3" s="2"/>
      <c r="CC3" s="5" t="s">
        <v>12</v>
      </c>
      <c r="CD3" s="5">
        <f>PI()/2</f>
        <v>1.5707963267948966</v>
      </c>
      <c r="CE3" s="5" t="s">
        <v>0</v>
      </c>
      <c r="CG3" s="13" t="b">
        <v>0</v>
      </c>
      <c r="CH3" s="5">
        <f>IF(CG3,1,0)</f>
        <v>0</v>
      </c>
      <c r="CI3" s="5">
        <f>CH3</f>
        <v>0</v>
      </c>
      <c r="CK3" s="13" t="b">
        <v>0</v>
      </c>
      <c r="CL3" s="5">
        <f>IF(CK3,1,0)</f>
        <v>0</v>
      </c>
      <c r="CM3" s="5">
        <f>CL3</f>
        <v>0</v>
      </c>
      <c r="CO3" s="13" t="b">
        <v>1</v>
      </c>
      <c r="CP3" s="5">
        <f>IF(CO3,1,0)</f>
        <v>1</v>
      </c>
      <c r="CQ3" s="5">
        <f>CP3</f>
        <v>1</v>
      </c>
      <c r="CS3" s="13" t="b">
        <v>1</v>
      </c>
      <c r="CT3" s="5">
        <f>IF(CS2,1,0)</f>
        <v>1</v>
      </c>
      <c r="CU3" s="5">
        <f>CT3</f>
        <v>1</v>
      </c>
      <c r="CX3" s="5">
        <f>IF(CZ3,1,0)</f>
        <v>0</v>
      </c>
      <c r="CY3" s="5">
        <f>CX3</f>
        <v>0</v>
      </c>
      <c r="CZ3" s="13" t="b">
        <v>0</v>
      </c>
      <c r="DB3" s="13" t="b">
        <v>0</v>
      </c>
      <c r="DC3" s="5">
        <f>IF(DB3,1,0)</f>
        <v>0</v>
      </c>
      <c r="DD3" s="5">
        <f>DC3</f>
        <v>0</v>
      </c>
      <c r="DF3" s="13" t="b">
        <v>1</v>
      </c>
      <c r="DG3" s="5">
        <f>IF(DF3,1,0)</f>
        <v>1</v>
      </c>
      <c r="DH3" s="5">
        <f>DG3</f>
        <v>1</v>
      </c>
    </row>
    <row r="4" spans="1:112" ht="18" customHeight="1" x14ac:dyDescent="0.35">
      <c r="A4" s="10"/>
      <c r="B4" s="20" t="s">
        <v>65</v>
      </c>
      <c r="C4" s="17"/>
      <c r="D4" s="17"/>
      <c r="E4" s="210" t="s">
        <v>20</v>
      </c>
      <c r="F4" s="210"/>
      <c r="G4" s="10"/>
      <c r="H4" s="10"/>
      <c r="I4" s="21" t="s">
        <v>62</v>
      </c>
      <c r="J4" s="60" t="s">
        <v>14</v>
      </c>
      <c r="K4" s="60"/>
      <c r="L4" s="60"/>
      <c r="M4" s="60"/>
      <c r="N4" s="58" t="s">
        <v>156</v>
      </c>
      <c r="O4" s="62">
        <f>(n-1)/2</f>
        <v>10</v>
      </c>
      <c r="P4" s="61"/>
      <c r="Q4" s="61"/>
      <c r="R4" s="217" t="s">
        <v>141</v>
      </c>
      <c r="S4" s="217"/>
      <c r="T4" s="63" t="str">
        <f>IF(DF2=FALSE,"","180·k/n =")</f>
        <v/>
      </c>
      <c r="U4" s="7" t="str">
        <f>IF(DF2=TRUE,(180-U3)/2,"")</f>
        <v/>
      </c>
      <c r="V4" s="19" t="str">
        <f>IF(DF2=TRUE,"° Base angles","")</f>
        <v/>
      </c>
      <c r="W4" s="56"/>
      <c r="X4" s="2"/>
      <c r="Y4" s="2"/>
      <c r="Z4" s="2"/>
      <c r="AA4" s="2"/>
      <c r="AB4" s="2"/>
      <c r="AC4" s="2"/>
      <c r="AD4" s="2"/>
      <c r="AE4" s="2"/>
      <c r="AF4" s="2"/>
      <c r="AG4" s="2"/>
      <c r="CC4" s="5" t="s">
        <v>2</v>
      </c>
      <c r="CD4" s="5" t="s">
        <v>1</v>
      </c>
      <c r="CE4" s="5" t="s">
        <v>3</v>
      </c>
      <c r="CG4" s="5" t="s">
        <v>2</v>
      </c>
      <c r="CH4" s="5" t="s">
        <v>1</v>
      </c>
      <c r="CI4" s="5" t="s">
        <v>3</v>
      </c>
      <c r="CK4" s="5" t="s">
        <v>5</v>
      </c>
      <c r="CL4" s="5" t="s">
        <v>1</v>
      </c>
      <c r="CM4" s="5" t="s">
        <v>3</v>
      </c>
      <c r="CO4" s="5" t="s">
        <v>2</v>
      </c>
      <c r="CP4" s="5" t="s">
        <v>1</v>
      </c>
      <c r="CQ4" s="5" t="s">
        <v>3</v>
      </c>
      <c r="CS4" s="5" t="s">
        <v>6</v>
      </c>
      <c r="CT4" s="5" t="s">
        <v>1</v>
      </c>
      <c r="CU4" s="5" t="s">
        <v>3</v>
      </c>
      <c r="CX4" s="5" t="s">
        <v>1</v>
      </c>
      <c r="CY4" s="5" t="s">
        <v>3</v>
      </c>
      <c r="CZ4" s="5" t="s">
        <v>8</v>
      </c>
      <c r="DF4" s="5" t="s">
        <v>17</v>
      </c>
    </row>
    <row r="5" spans="1:112" ht="19.5" customHeight="1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4"/>
      <c r="S5" s="23" t="s">
        <v>63</v>
      </c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CC5" s="5">
        <v>0</v>
      </c>
      <c r="CD5" s="5">
        <f t="shared" ref="CD5:CD35" si="0">COS($CD$3-PI()*2*$CE$2*CC5/$CC$2)</f>
        <v>6.1257422745431001E-17</v>
      </c>
      <c r="CE5" s="5">
        <f t="shared" ref="CE5:CE35" si="1">SIN($CD$3-PI()*2*$CE$2*CC5/$CC$2)</f>
        <v>1</v>
      </c>
      <c r="CG5" s="5">
        <v>0</v>
      </c>
      <c r="CH5" s="5">
        <f>IF(CH$3=0,-2,CD5)</f>
        <v>-2</v>
      </c>
      <c r="CI5" s="5">
        <f>IF(CI$3=0,-2,CE5)</f>
        <v>-2</v>
      </c>
      <c r="CK5" s="5">
        <v>0</v>
      </c>
      <c r="CL5" s="5">
        <f>IF(CL$3=0,-2,VLOOKUP(CK5,$CC$5:$CE$35,2))</f>
        <v>-2</v>
      </c>
      <c r="CM5" s="5">
        <f>IF(CM$3=0,-2,VLOOKUP(CK5,$CC$5:$CE$35,3))</f>
        <v>-2</v>
      </c>
      <c r="CO5" s="5">
        <v>0</v>
      </c>
      <c r="CP5" s="5">
        <f t="shared" ref="CP5:CP35" si="2">IF(CP$3=0,-2,CD5)</f>
        <v>6.1257422745431001E-17</v>
      </c>
      <c r="CQ5" s="5">
        <f t="shared" ref="CQ5:CQ35" si="3">IF(CQ$3=0,-2,CE5)</f>
        <v>1</v>
      </c>
      <c r="CS5" s="5" t="str">
        <f>IF($CO5&lt;n,CONCATENATE(CC5," &amp; ",n),"")</f>
        <v>0 &amp; 21</v>
      </c>
      <c r="CT5" s="5">
        <f>IF(CT$3=0,-2,CD5*$CT$2)</f>
        <v>6.3707719655248243E-17</v>
      </c>
      <c r="CU5" s="5">
        <f>IF(CU$3=0,-2,CE5*$CT$2)</f>
        <v>1.04</v>
      </c>
      <c r="CW5" s="5">
        <f t="shared" ref="CW5:CW35" si="4">IF($CO5&lt;n,CO5,"")</f>
        <v>0</v>
      </c>
      <c r="CX5" s="5">
        <f t="shared" ref="CX5:CX35" si="5">IF(CX$3=0,-2,CD5*$CX$2)</f>
        <v>-2</v>
      </c>
      <c r="CY5" s="5">
        <f t="shared" ref="CY5:CY35" si="6">IF(CY$3=0,-2,CE5*$CX$2)</f>
        <v>-2</v>
      </c>
      <c r="CZ5" s="5">
        <f t="shared" ref="CZ5:CZ35" si="7">IF(CO5&lt;n/4,(n-1)/2-2*CO5,IF(CO5&lt;n/2,2*CO5-(n+1)/2,IF(CO5&lt;0.75*n,(3*n-1)/2-2*CO5,IF(CO5&lt;n,2*CO5-(3*n+1)/2,""))))</f>
        <v>10</v>
      </c>
      <c r="DB5" s="5">
        <v>0</v>
      </c>
      <c r="DC5" s="5">
        <f t="shared" ref="DC5:DC68" si="8">IF($DC$3=0,-2,COS($CD$3-PI()*2*$CE$2*DB5/200))</f>
        <v>-2</v>
      </c>
      <c r="DD5" s="5">
        <f t="shared" ref="DD5:DD68" si="9">IF($DD$3=0,-2,SIN($CD$3-PI()*2*$CE$2*DB5/200))</f>
        <v>-2</v>
      </c>
      <c r="DF5" s="5">
        <v>0</v>
      </c>
      <c r="DG5" s="5">
        <f>IF($DG$3=0,-2,COS($CD$3-PI()*2*$CE$2*DF5/$CC$2))</f>
        <v>6.1257422745431001E-17</v>
      </c>
      <c r="DH5" s="5">
        <f>IF($DH$3=0,-2,SIN($CD$3-PI()*2*$CE$2*DF5/$CC$2))</f>
        <v>1</v>
      </c>
    </row>
    <row r="6" spans="1:112" ht="19.5" customHeight="1" x14ac:dyDescent="0.25">
      <c r="A6" s="22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22"/>
      <c r="N6" s="4"/>
      <c r="S6" s="24"/>
      <c r="T6" s="24"/>
      <c r="U6" s="24"/>
      <c r="V6" s="24" t="s">
        <v>67</v>
      </c>
      <c r="X6" s="24"/>
      <c r="Y6" s="24"/>
      <c r="Z6" s="24"/>
      <c r="AA6" s="24"/>
      <c r="AB6" s="24"/>
      <c r="AC6" s="24"/>
      <c r="AD6" s="24"/>
      <c r="AE6" s="24"/>
      <c r="CC6" s="5">
        <v>1</v>
      </c>
      <c r="CD6" s="5">
        <f t="shared" si="0"/>
        <v>0.29475517441090432</v>
      </c>
      <c r="CE6" s="5">
        <f t="shared" si="1"/>
        <v>0.95557280578614068</v>
      </c>
      <c r="CG6" s="5">
        <v>1</v>
      </c>
      <c r="CH6" s="5">
        <f t="shared" ref="CH6:CH35" si="10">IF(CH$3=0,-2,CD6)</f>
        <v>-2</v>
      </c>
      <c r="CI6" s="5">
        <f t="shared" ref="CI6:CI35" si="11">IF(CI$3=0,-2,CE6)</f>
        <v>-2</v>
      </c>
      <c r="CK6" s="5">
        <f>(n-1)/2</f>
        <v>10</v>
      </c>
      <c r="CL6" s="5">
        <f>IF(CL$3=0,-2,VLOOKUP(CK6,$CC$5:$CE$35,2))</f>
        <v>-2</v>
      </c>
      <c r="CM6" s="5">
        <f>IF(CM$3=0,-2,VLOOKUP(CK6,$CC$5:$CE$35,3))</f>
        <v>-2</v>
      </c>
      <c r="CO6" s="5">
        <v>1</v>
      </c>
      <c r="CP6" s="5">
        <f t="shared" si="2"/>
        <v>0.29475517441090432</v>
      </c>
      <c r="CQ6" s="5">
        <f t="shared" si="3"/>
        <v>0.95557280578614068</v>
      </c>
      <c r="CS6" s="5">
        <f t="shared" ref="CS6:CS35" si="12">IF($CO6&lt;n,CC6,"")</f>
        <v>1</v>
      </c>
      <c r="CT6" s="5">
        <f t="shared" ref="CT6:CT34" si="13">IF(CT$3=0,-2,CD6*$CT$2)</f>
        <v>0.3065453813873405</v>
      </c>
      <c r="CU6" s="5">
        <f t="shared" ref="CU6:CU34" si="14">IF(CU$3=0,-2,CE6*$CT$2)</f>
        <v>0.99379571801758637</v>
      </c>
      <c r="CW6" s="5">
        <f t="shared" si="4"/>
        <v>1</v>
      </c>
      <c r="CX6" s="5">
        <f t="shared" si="5"/>
        <v>-2</v>
      </c>
      <c r="CY6" s="5">
        <f t="shared" si="6"/>
        <v>-2</v>
      </c>
      <c r="CZ6" s="5">
        <f t="shared" si="7"/>
        <v>8</v>
      </c>
      <c r="DB6" s="5">
        <v>1</v>
      </c>
      <c r="DC6" s="5">
        <f t="shared" si="8"/>
        <v>-2</v>
      </c>
      <c r="DD6" s="5">
        <f t="shared" si="9"/>
        <v>-2</v>
      </c>
      <c r="DF6" s="5">
        <f>O4</f>
        <v>10</v>
      </c>
      <c r="DG6" s="5">
        <f t="shared" ref="DG6:DG8" si="15">IF($DG$3=0,-2,COS($CD$3-PI()*2*$CE$2*DF6/$CC$2))</f>
        <v>0.14904226617617464</v>
      </c>
      <c r="DH6" s="5">
        <f t="shared" ref="DH6:DH8" si="16">IF($DH$3=0,-2,SIN($CD$3-PI()*2*$CE$2*DF6/$CC$2))</f>
        <v>-0.98883082622512852</v>
      </c>
    </row>
    <row r="7" spans="1:112" ht="19.5" customHeight="1" x14ac:dyDescent="0.3">
      <c r="A7" s="22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22"/>
      <c r="N7" s="214" t="s">
        <v>66</v>
      </c>
      <c r="O7" s="76" t="b">
        <v>0</v>
      </c>
      <c r="P7" s="77" t="s">
        <v>110</v>
      </c>
      <c r="Q7" s="77" t="str">
        <f t="shared" ref="Q7:Q29" si="17">IF(O7=TRUE,P7,"")</f>
        <v/>
      </c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CC7" s="5">
        <v>2</v>
      </c>
      <c r="CD7" s="5">
        <f t="shared" si="0"/>
        <v>0.56332005806362206</v>
      </c>
      <c r="CE7" s="5">
        <f t="shared" si="1"/>
        <v>0.8262387743159948</v>
      </c>
      <c r="CG7" s="5">
        <v>2</v>
      </c>
      <c r="CH7" s="5">
        <f t="shared" si="10"/>
        <v>-2</v>
      </c>
      <c r="CI7" s="5">
        <f t="shared" si="11"/>
        <v>-2</v>
      </c>
      <c r="CK7" s="5">
        <f>MOD(n-CK6,n)</f>
        <v>11</v>
      </c>
      <c r="CL7" s="5">
        <f>IF($CL$3=0,-2,IF($CK7="",CL6,VLOOKUP($CK7,$CC$5:$CE$35,2)))</f>
        <v>-2</v>
      </c>
      <c r="CM7" s="5">
        <f>IF($CM$3=0,-2,IF($CK7="",CM6,VLOOKUP($CK7,$CC$5:$CE$35,3)))</f>
        <v>-2</v>
      </c>
      <c r="CO7" s="5">
        <v>2</v>
      </c>
      <c r="CP7" s="5">
        <f t="shared" si="2"/>
        <v>0.56332005806362206</v>
      </c>
      <c r="CQ7" s="5">
        <f t="shared" si="3"/>
        <v>0.8262387743159948</v>
      </c>
      <c r="CS7" s="5">
        <f t="shared" si="12"/>
        <v>2</v>
      </c>
      <c r="CT7" s="5">
        <f t="shared" si="13"/>
        <v>0.58585286038616702</v>
      </c>
      <c r="CU7" s="5">
        <f t="shared" si="14"/>
        <v>0.85928832528863464</v>
      </c>
      <c r="CW7" s="5">
        <f t="shared" si="4"/>
        <v>2</v>
      </c>
      <c r="CX7" s="5">
        <f t="shared" si="5"/>
        <v>-2</v>
      </c>
      <c r="CY7" s="5">
        <f t="shared" si="6"/>
        <v>-2</v>
      </c>
      <c r="CZ7" s="5">
        <f t="shared" si="7"/>
        <v>6</v>
      </c>
      <c r="DB7" s="5">
        <v>2</v>
      </c>
      <c r="DC7" s="5">
        <f t="shared" si="8"/>
        <v>-2</v>
      </c>
      <c r="DD7" s="5">
        <f t="shared" si="9"/>
        <v>-2</v>
      </c>
      <c r="DF7" s="5">
        <f>DF6+1</f>
        <v>11</v>
      </c>
      <c r="DG7" s="5">
        <f t="shared" si="15"/>
        <v>-0.14904226617617408</v>
      </c>
      <c r="DH7" s="5">
        <f t="shared" si="16"/>
        <v>-0.98883082622512863</v>
      </c>
    </row>
    <row r="8" spans="1:112" ht="19.5" customHeight="1" x14ac:dyDescent="0.3">
      <c r="A8" s="22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22"/>
      <c r="N8" s="214"/>
      <c r="O8" s="76" t="b">
        <v>0</v>
      </c>
      <c r="P8" s="77" t="s">
        <v>78</v>
      </c>
      <c r="Q8" s="77" t="str">
        <f t="shared" si="17"/>
        <v/>
      </c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CC8" s="5">
        <v>3</v>
      </c>
      <c r="CD8" s="5">
        <f t="shared" si="0"/>
        <v>0.7818314824680298</v>
      </c>
      <c r="CE8" s="5">
        <f t="shared" si="1"/>
        <v>0.62348980185873348</v>
      </c>
      <c r="CG8" s="5">
        <v>3</v>
      </c>
      <c r="CH8" s="5">
        <f t="shared" si="10"/>
        <v>-2</v>
      </c>
      <c r="CI8" s="5">
        <f t="shared" si="11"/>
        <v>-2</v>
      </c>
      <c r="CK8" s="5">
        <f>MOD(1.5*n-0.5-CK7,n)</f>
        <v>20</v>
      </c>
      <c r="CL8" s="5">
        <f t="shared" ref="CL8:CL66" si="18">IF($CL$3=0,-2,IF($CK8="",CL7,VLOOKUP($CK8,$CC$5:$CE$35,2)))</f>
        <v>-2</v>
      </c>
      <c r="CM8" s="5">
        <f t="shared" ref="CM8:CM66" si="19">IF($CM$3=0,-2,IF($CK8="",CM7,VLOOKUP($CK8,$CC$5:$CE$35,3)))</f>
        <v>-2</v>
      </c>
      <c r="CO8" s="5">
        <v>3</v>
      </c>
      <c r="CP8" s="5">
        <f t="shared" si="2"/>
        <v>0.7818314824680298</v>
      </c>
      <c r="CQ8" s="5">
        <f t="shared" si="3"/>
        <v>0.62348980185873348</v>
      </c>
      <c r="CS8" s="5">
        <f t="shared" si="12"/>
        <v>3</v>
      </c>
      <c r="CT8" s="5">
        <f t="shared" si="13"/>
        <v>0.81310474176675107</v>
      </c>
      <c r="CU8" s="5">
        <f t="shared" si="14"/>
        <v>0.64842939393308285</v>
      </c>
      <c r="CW8" s="5">
        <f t="shared" si="4"/>
        <v>3</v>
      </c>
      <c r="CX8" s="5">
        <f t="shared" si="5"/>
        <v>-2</v>
      </c>
      <c r="CY8" s="5">
        <f t="shared" si="6"/>
        <v>-2</v>
      </c>
      <c r="CZ8" s="5">
        <f t="shared" si="7"/>
        <v>4</v>
      </c>
      <c r="DB8" s="5">
        <v>3</v>
      </c>
      <c r="DC8" s="5">
        <f t="shared" si="8"/>
        <v>-2</v>
      </c>
      <c r="DD8" s="5">
        <f t="shared" si="9"/>
        <v>-2</v>
      </c>
      <c r="DF8" s="5">
        <v>0</v>
      </c>
      <c r="DG8" s="5">
        <f t="shared" si="15"/>
        <v>6.1257422745431001E-17</v>
      </c>
      <c r="DH8" s="5">
        <f t="shared" si="16"/>
        <v>1</v>
      </c>
    </row>
    <row r="9" spans="1:112" ht="19.5" customHeight="1" x14ac:dyDescent="0.3">
      <c r="A9" s="22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22"/>
      <c r="N9" s="214"/>
      <c r="O9" s="76" t="b">
        <v>0</v>
      </c>
      <c r="P9" s="77" t="s">
        <v>91</v>
      </c>
      <c r="Q9" s="77" t="str">
        <f t="shared" si="17"/>
        <v/>
      </c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CC9" s="5">
        <v>4</v>
      </c>
      <c r="CD9" s="5">
        <f t="shared" si="0"/>
        <v>0.93087374864420425</v>
      </c>
      <c r="CE9" s="5">
        <f t="shared" si="1"/>
        <v>0.36534102436639493</v>
      </c>
      <c r="CG9" s="5">
        <v>4</v>
      </c>
      <c r="CH9" s="5">
        <f t="shared" si="10"/>
        <v>-2</v>
      </c>
      <c r="CI9" s="5">
        <f t="shared" si="11"/>
        <v>-2</v>
      </c>
      <c r="CK9" s="5">
        <f>MOD(n-CK8,n)</f>
        <v>1</v>
      </c>
      <c r="CL9" s="5">
        <f t="shared" si="18"/>
        <v>-2</v>
      </c>
      <c r="CM9" s="5">
        <f t="shared" si="19"/>
        <v>-2</v>
      </c>
      <c r="CO9" s="5">
        <v>4</v>
      </c>
      <c r="CP9" s="5">
        <f t="shared" si="2"/>
        <v>0.93087374864420425</v>
      </c>
      <c r="CQ9" s="5">
        <f t="shared" si="3"/>
        <v>0.36534102436639493</v>
      </c>
      <c r="CS9" s="5">
        <f t="shared" si="12"/>
        <v>4</v>
      </c>
      <c r="CT9" s="5">
        <f t="shared" si="13"/>
        <v>0.96810869858997239</v>
      </c>
      <c r="CU9" s="5">
        <f t="shared" si="14"/>
        <v>0.37995466534105071</v>
      </c>
      <c r="CW9" s="5">
        <f t="shared" si="4"/>
        <v>4</v>
      </c>
      <c r="CX9" s="5">
        <f t="shared" si="5"/>
        <v>-2</v>
      </c>
      <c r="CY9" s="5">
        <f t="shared" si="6"/>
        <v>-2</v>
      </c>
      <c r="CZ9" s="5">
        <f t="shared" si="7"/>
        <v>2</v>
      </c>
      <c r="DB9" s="5">
        <v>4</v>
      </c>
      <c r="DC9" s="5">
        <f t="shared" si="8"/>
        <v>-2</v>
      </c>
      <c r="DD9" s="5">
        <f t="shared" si="9"/>
        <v>-2</v>
      </c>
    </row>
    <row r="10" spans="1:112" ht="19.5" customHeight="1" x14ac:dyDescent="0.3">
      <c r="A10" s="22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22"/>
      <c r="N10" s="214"/>
      <c r="O10" s="76" t="b">
        <v>0</v>
      </c>
      <c r="P10" s="77" t="s">
        <v>116</v>
      </c>
      <c r="Q10" s="77" t="str">
        <f t="shared" si="17"/>
        <v/>
      </c>
      <c r="R10" s="78"/>
      <c r="S10" s="78"/>
      <c r="T10" s="78"/>
      <c r="U10" s="78"/>
      <c r="V10" s="78"/>
      <c r="W10" s="78"/>
      <c r="X10" s="78"/>
      <c r="Y10" s="79"/>
      <c r="Z10" s="78"/>
      <c r="AA10" s="78"/>
      <c r="AB10" s="78"/>
      <c r="AC10" s="78"/>
      <c r="AD10" s="78"/>
      <c r="AE10" s="78"/>
      <c r="AF10" s="78"/>
      <c r="AG10" s="78"/>
      <c r="CC10" s="5">
        <v>5</v>
      </c>
      <c r="CD10" s="5">
        <f t="shared" si="0"/>
        <v>0.99720379718118013</v>
      </c>
      <c r="CE10" s="5">
        <f t="shared" si="1"/>
        <v>7.4730093586424323E-2</v>
      </c>
      <c r="CG10" s="5">
        <v>5</v>
      </c>
      <c r="CH10" s="5">
        <f t="shared" si="10"/>
        <v>-2</v>
      </c>
      <c r="CI10" s="5">
        <f t="shared" si="11"/>
        <v>-2</v>
      </c>
      <c r="CK10" s="5">
        <f>MOD(n/2-0.5-CK9,n)</f>
        <v>9</v>
      </c>
      <c r="CL10" s="5">
        <f t="shared" si="18"/>
        <v>-2</v>
      </c>
      <c r="CM10" s="5">
        <f t="shared" si="19"/>
        <v>-2</v>
      </c>
      <c r="CO10" s="5">
        <v>5</v>
      </c>
      <c r="CP10" s="5">
        <f t="shared" si="2"/>
        <v>0.99720379718118013</v>
      </c>
      <c r="CQ10" s="5">
        <f t="shared" si="3"/>
        <v>7.4730093586424323E-2</v>
      </c>
      <c r="CS10" s="5">
        <f t="shared" si="12"/>
        <v>5</v>
      </c>
      <c r="CT10" s="5">
        <f t="shared" si="13"/>
        <v>1.0370919490684274</v>
      </c>
      <c r="CU10" s="5">
        <f t="shared" si="14"/>
        <v>7.7719297329881296E-2</v>
      </c>
      <c r="CW10" s="5">
        <f t="shared" si="4"/>
        <v>5</v>
      </c>
      <c r="CX10" s="5">
        <f t="shared" si="5"/>
        <v>-2</v>
      </c>
      <c r="CY10" s="5">
        <f t="shared" si="6"/>
        <v>-2</v>
      </c>
      <c r="CZ10" s="5">
        <f t="shared" si="7"/>
        <v>0</v>
      </c>
      <c r="DB10" s="5">
        <v>5</v>
      </c>
      <c r="DC10" s="5">
        <f t="shared" si="8"/>
        <v>-2</v>
      </c>
      <c r="DD10" s="5">
        <f t="shared" si="9"/>
        <v>-2</v>
      </c>
    </row>
    <row r="11" spans="1:112" ht="19.5" customHeight="1" x14ac:dyDescent="0.3">
      <c r="A11" s="2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22"/>
      <c r="N11" s="214"/>
      <c r="O11" s="76" t="b">
        <v>0</v>
      </c>
      <c r="P11" s="77" t="s">
        <v>124</v>
      </c>
      <c r="Q11" s="77" t="str">
        <f t="shared" si="17"/>
        <v/>
      </c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CC11" s="5">
        <v>6</v>
      </c>
      <c r="CD11" s="5">
        <f t="shared" si="0"/>
        <v>0.97492791218182362</v>
      </c>
      <c r="CE11" s="5">
        <f t="shared" si="1"/>
        <v>-0.22252093395631439</v>
      </c>
      <c r="CG11" s="5">
        <v>6</v>
      </c>
      <c r="CH11" s="5">
        <f t="shared" si="10"/>
        <v>-2</v>
      </c>
      <c r="CI11" s="5">
        <f t="shared" si="11"/>
        <v>-2</v>
      </c>
      <c r="CK11" s="5">
        <f>MOD(n-CK10,n)</f>
        <v>12</v>
      </c>
      <c r="CL11" s="5">
        <f t="shared" si="18"/>
        <v>-2</v>
      </c>
      <c r="CM11" s="5">
        <f t="shared" si="19"/>
        <v>-2</v>
      </c>
      <c r="CO11" s="5">
        <v>6</v>
      </c>
      <c r="CP11" s="5">
        <f t="shared" si="2"/>
        <v>0.97492791218182362</v>
      </c>
      <c r="CQ11" s="5">
        <f t="shared" si="3"/>
        <v>-0.22252093395631439</v>
      </c>
      <c r="CS11" s="5">
        <f t="shared" si="12"/>
        <v>6</v>
      </c>
      <c r="CT11" s="5">
        <f t="shared" si="13"/>
        <v>1.0139250286690966</v>
      </c>
      <c r="CU11" s="5">
        <f t="shared" si="14"/>
        <v>-0.23142177131456698</v>
      </c>
      <c r="CW11" s="5">
        <f t="shared" si="4"/>
        <v>6</v>
      </c>
      <c r="CX11" s="5">
        <f t="shared" si="5"/>
        <v>-2</v>
      </c>
      <c r="CY11" s="5">
        <f t="shared" si="6"/>
        <v>-2</v>
      </c>
      <c r="CZ11" s="5">
        <f t="shared" si="7"/>
        <v>1</v>
      </c>
      <c r="DB11" s="5">
        <v>6</v>
      </c>
      <c r="DC11" s="5">
        <f t="shared" si="8"/>
        <v>-2</v>
      </c>
      <c r="DD11" s="5">
        <f t="shared" si="9"/>
        <v>-2</v>
      </c>
    </row>
    <row r="12" spans="1:112" ht="19.5" customHeight="1" x14ac:dyDescent="0.3">
      <c r="A12" s="2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22"/>
      <c r="N12" s="214"/>
      <c r="O12" s="76" t="b">
        <v>0</v>
      </c>
      <c r="P12" s="77" t="s">
        <v>80</v>
      </c>
      <c r="Q12" s="77" t="str">
        <f t="shared" si="17"/>
        <v/>
      </c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CC12" s="5">
        <v>7</v>
      </c>
      <c r="CD12" s="5">
        <f t="shared" si="0"/>
        <v>0.86602540378443871</v>
      </c>
      <c r="CE12" s="5">
        <f t="shared" si="1"/>
        <v>-0.49999999999999983</v>
      </c>
      <c r="CG12" s="5">
        <v>7</v>
      </c>
      <c r="CH12" s="5">
        <f t="shared" si="10"/>
        <v>-2</v>
      </c>
      <c r="CI12" s="5">
        <f t="shared" si="11"/>
        <v>-2</v>
      </c>
      <c r="CK12" s="5">
        <f>MOD(1.5*n-0.5-CK11,n)</f>
        <v>19</v>
      </c>
      <c r="CL12" s="5">
        <f t="shared" si="18"/>
        <v>-2</v>
      </c>
      <c r="CM12" s="5">
        <f t="shared" si="19"/>
        <v>-2</v>
      </c>
      <c r="CO12" s="5">
        <v>7</v>
      </c>
      <c r="CP12" s="5">
        <f t="shared" si="2"/>
        <v>0.86602540378443871</v>
      </c>
      <c r="CQ12" s="5">
        <f t="shared" si="3"/>
        <v>-0.49999999999999983</v>
      </c>
      <c r="CS12" s="5">
        <f t="shared" si="12"/>
        <v>7</v>
      </c>
      <c r="CT12" s="5">
        <f t="shared" si="13"/>
        <v>0.90066641993581631</v>
      </c>
      <c r="CU12" s="5">
        <f t="shared" si="14"/>
        <v>-0.5199999999999998</v>
      </c>
      <c r="CW12" s="5">
        <f t="shared" si="4"/>
        <v>7</v>
      </c>
      <c r="CX12" s="5">
        <f t="shared" si="5"/>
        <v>-2</v>
      </c>
      <c r="CY12" s="5">
        <f t="shared" si="6"/>
        <v>-2</v>
      </c>
      <c r="CZ12" s="5">
        <f t="shared" si="7"/>
        <v>3</v>
      </c>
      <c r="DB12" s="5">
        <v>7</v>
      </c>
      <c r="DC12" s="5">
        <f t="shared" si="8"/>
        <v>-2</v>
      </c>
      <c r="DD12" s="5">
        <f t="shared" si="9"/>
        <v>-2</v>
      </c>
    </row>
    <row r="13" spans="1:112" ht="19.5" customHeight="1" x14ac:dyDescent="0.3">
      <c r="A13" s="2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22"/>
      <c r="N13" s="214"/>
      <c r="O13" s="76" t="b">
        <v>0</v>
      </c>
      <c r="P13" s="77" t="s">
        <v>81</v>
      </c>
      <c r="Q13" s="77" t="str">
        <f t="shared" si="17"/>
        <v/>
      </c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CC13" s="5">
        <v>8</v>
      </c>
      <c r="CD13" s="5">
        <f t="shared" si="0"/>
        <v>0.68017273777091936</v>
      </c>
      <c r="CE13" s="5">
        <f t="shared" si="1"/>
        <v>-0.73305187182982645</v>
      </c>
      <c r="CG13" s="5">
        <v>8</v>
      </c>
      <c r="CH13" s="5">
        <f t="shared" si="10"/>
        <v>-2</v>
      </c>
      <c r="CI13" s="5">
        <f t="shared" si="11"/>
        <v>-2</v>
      </c>
      <c r="CK13" s="5">
        <f>MOD(n-CK12,n)</f>
        <v>2</v>
      </c>
      <c r="CL13" s="5">
        <f t="shared" si="18"/>
        <v>-2</v>
      </c>
      <c r="CM13" s="5">
        <f t="shared" si="19"/>
        <v>-2</v>
      </c>
      <c r="CO13" s="5">
        <v>8</v>
      </c>
      <c r="CP13" s="5">
        <f t="shared" si="2"/>
        <v>0.68017273777091936</v>
      </c>
      <c r="CQ13" s="5">
        <f t="shared" si="3"/>
        <v>-0.73305187182982645</v>
      </c>
      <c r="CS13" s="5">
        <f t="shared" si="12"/>
        <v>8</v>
      </c>
      <c r="CT13" s="5">
        <f t="shared" si="13"/>
        <v>0.70737964728175617</v>
      </c>
      <c r="CU13" s="5">
        <f t="shared" si="14"/>
        <v>-0.7623739467030195</v>
      </c>
      <c r="CW13" s="5">
        <f t="shared" si="4"/>
        <v>8</v>
      </c>
      <c r="CX13" s="5">
        <f t="shared" si="5"/>
        <v>-2</v>
      </c>
      <c r="CY13" s="5">
        <f t="shared" si="6"/>
        <v>-2</v>
      </c>
      <c r="CZ13" s="5">
        <f t="shared" si="7"/>
        <v>5</v>
      </c>
      <c r="DB13" s="5">
        <v>8</v>
      </c>
      <c r="DC13" s="5">
        <f t="shared" si="8"/>
        <v>-2</v>
      </c>
      <c r="DD13" s="5">
        <f t="shared" si="9"/>
        <v>-2</v>
      </c>
    </row>
    <row r="14" spans="1:112" ht="19.5" customHeight="1" x14ac:dyDescent="0.3">
      <c r="A14" s="22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22"/>
      <c r="N14" s="215" t="s">
        <v>68</v>
      </c>
      <c r="O14" s="80" t="b">
        <v>0</v>
      </c>
      <c r="P14" s="81" t="s">
        <v>82</v>
      </c>
      <c r="Q14" s="81" t="str">
        <f t="shared" si="17"/>
        <v/>
      </c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CC14" s="5">
        <v>9</v>
      </c>
      <c r="CD14" s="5">
        <f t="shared" si="0"/>
        <v>0.43388373911755818</v>
      </c>
      <c r="CE14" s="5">
        <f t="shared" si="1"/>
        <v>-0.90096886790241915</v>
      </c>
      <c r="CG14" s="5">
        <v>9</v>
      </c>
      <c r="CH14" s="5">
        <f t="shared" si="10"/>
        <v>-2</v>
      </c>
      <c r="CI14" s="5">
        <f t="shared" si="11"/>
        <v>-2</v>
      </c>
      <c r="CK14" s="5">
        <f>MOD(n/2-0.5-CK13,n)</f>
        <v>8</v>
      </c>
      <c r="CL14" s="5">
        <f t="shared" si="18"/>
        <v>-2</v>
      </c>
      <c r="CM14" s="5">
        <f t="shared" si="19"/>
        <v>-2</v>
      </c>
      <c r="CO14" s="5">
        <v>9</v>
      </c>
      <c r="CP14" s="5">
        <f t="shared" si="2"/>
        <v>0.43388373911755818</v>
      </c>
      <c r="CQ14" s="5">
        <f t="shared" si="3"/>
        <v>-0.90096886790241915</v>
      </c>
      <c r="CS14" s="5">
        <f t="shared" si="12"/>
        <v>9</v>
      </c>
      <c r="CT14" s="5">
        <f t="shared" si="13"/>
        <v>0.45123908868226054</v>
      </c>
      <c r="CU14" s="5">
        <f t="shared" si="14"/>
        <v>-0.93700762261851589</v>
      </c>
      <c r="CW14" s="5">
        <f t="shared" si="4"/>
        <v>9</v>
      </c>
      <c r="CX14" s="5">
        <f t="shared" si="5"/>
        <v>-2</v>
      </c>
      <c r="CY14" s="5">
        <f t="shared" si="6"/>
        <v>-2</v>
      </c>
      <c r="CZ14" s="5">
        <f t="shared" si="7"/>
        <v>7</v>
      </c>
      <c r="DB14" s="5">
        <v>9</v>
      </c>
      <c r="DC14" s="5">
        <f t="shared" si="8"/>
        <v>-2</v>
      </c>
      <c r="DD14" s="5">
        <f t="shared" si="9"/>
        <v>-2</v>
      </c>
    </row>
    <row r="15" spans="1:112" ht="19.5" customHeight="1" x14ac:dyDescent="0.3">
      <c r="A15" s="22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22"/>
      <c r="N15" s="215"/>
      <c r="O15" s="80" t="b">
        <v>0</v>
      </c>
      <c r="P15" s="81" t="s">
        <v>83</v>
      </c>
      <c r="Q15" s="81" t="str">
        <f t="shared" si="17"/>
        <v/>
      </c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CC15" s="5">
        <v>10</v>
      </c>
      <c r="CD15" s="5">
        <f t="shared" si="0"/>
        <v>0.14904226617617464</v>
      </c>
      <c r="CE15" s="5">
        <f t="shared" si="1"/>
        <v>-0.98883082622512852</v>
      </c>
      <c r="CG15" s="5">
        <v>10</v>
      </c>
      <c r="CH15" s="5">
        <f t="shared" si="10"/>
        <v>-2</v>
      </c>
      <c r="CI15" s="5">
        <f t="shared" si="11"/>
        <v>-2</v>
      </c>
      <c r="CK15" s="5">
        <f>MOD(n-CK14,n)</f>
        <v>13</v>
      </c>
      <c r="CL15" s="5">
        <f t="shared" si="18"/>
        <v>-2</v>
      </c>
      <c r="CM15" s="5">
        <f t="shared" si="19"/>
        <v>-2</v>
      </c>
      <c r="CO15" s="5">
        <v>10</v>
      </c>
      <c r="CP15" s="5">
        <f t="shared" si="2"/>
        <v>0.14904226617617464</v>
      </c>
      <c r="CQ15" s="5">
        <f t="shared" si="3"/>
        <v>-0.98883082622512852</v>
      </c>
      <c r="CS15" s="5">
        <f t="shared" si="12"/>
        <v>10</v>
      </c>
      <c r="CT15" s="5">
        <f t="shared" si="13"/>
        <v>0.15500395682322163</v>
      </c>
      <c r="CU15" s="5">
        <f t="shared" si="14"/>
        <v>-1.0283840592741338</v>
      </c>
      <c r="CW15" s="5">
        <f t="shared" si="4"/>
        <v>10</v>
      </c>
      <c r="CX15" s="5">
        <f t="shared" si="5"/>
        <v>-2</v>
      </c>
      <c r="CY15" s="5">
        <f t="shared" si="6"/>
        <v>-2</v>
      </c>
      <c r="CZ15" s="5">
        <f t="shared" si="7"/>
        <v>9</v>
      </c>
      <c r="DB15" s="5">
        <v>10</v>
      </c>
      <c r="DC15" s="5">
        <f t="shared" si="8"/>
        <v>-2</v>
      </c>
      <c r="DD15" s="5">
        <f t="shared" si="9"/>
        <v>-2</v>
      </c>
    </row>
    <row r="16" spans="1:112" ht="19.5" customHeight="1" x14ac:dyDescent="0.3">
      <c r="A16" s="22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22"/>
      <c r="N16" s="215"/>
      <c r="O16" s="80" t="b">
        <v>0</v>
      </c>
      <c r="P16" s="81" t="s">
        <v>101</v>
      </c>
      <c r="Q16" s="81" t="str">
        <f t="shared" si="17"/>
        <v/>
      </c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CC16" s="5">
        <v>11</v>
      </c>
      <c r="CD16" s="5">
        <f t="shared" si="0"/>
        <v>-0.14904226617617408</v>
      </c>
      <c r="CE16" s="5">
        <f t="shared" si="1"/>
        <v>-0.98883082622512863</v>
      </c>
      <c r="CG16" s="5">
        <v>11</v>
      </c>
      <c r="CH16" s="5">
        <f t="shared" si="10"/>
        <v>-2</v>
      </c>
      <c r="CI16" s="5">
        <f t="shared" si="11"/>
        <v>-2</v>
      </c>
      <c r="CK16" s="5">
        <f>MOD(1.5*n-0.5-CK15,n)</f>
        <v>18</v>
      </c>
      <c r="CL16" s="5">
        <f t="shared" si="18"/>
        <v>-2</v>
      </c>
      <c r="CM16" s="5">
        <f t="shared" si="19"/>
        <v>-2</v>
      </c>
      <c r="CO16" s="5">
        <v>11</v>
      </c>
      <c r="CP16" s="5">
        <f t="shared" si="2"/>
        <v>-0.14904226617617408</v>
      </c>
      <c r="CQ16" s="5">
        <f t="shared" si="3"/>
        <v>-0.98883082622512863</v>
      </c>
      <c r="CS16" s="5">
        <f t="shared" si="12"/>
        <v>11</v>
      </c>
      <c r="CT16" s="5">
        <f t="shared" si="13"/>
        <v>-0.15500395682322105</v>
      </c>
      <c r="CU16" s="5">
        <f t="shared" si="14"/>
        <v>-1.0283840592741338</v>
      </c>
      <c r="CW16" s="5">
        <f t="shared" si="4"/>
        <v>11</v>
      </c>
      <c r="CX16" s="5">
        <f t="shared" si="5"/>
        <v>-2</v>
      </c>
      <c r="CY16" s="5">
        <f t="shared" si="6"/>
        <v>-2</v>
      </c>
      <c r="CZ16" s="5">
        <f t="shared" si="7"/>
        <v>9</v>
      </c>
      <c r="DB16" s="5">
        <v>11</v>
      </c>
      <c r="DC16" s="5">
        <f t="shared" si="8"/>
        <v>-2</v>
      </c>
      <c r="DD16" s="5">
        <f t="shared" si="9"/>
        <v>-2</v>
      </c>
    </row>
    <row r="17" spans="1:108" ht="19.5" customHeight="1" x14ac:dyDescent="0.3">
      <c r="A17" s="22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22"/>
      <c r="N17" s="215"/>
      <c r="O17" s="80" t="b">
        <v>0</v>
      </c>
      <c r="P17" s="81" t="s">
        <v>126</v>
      </c>
      <c r="Q17" s="81" t="str">
        <f t="shared" si="17"/>
        <v/>
      </c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CC17" s="5">
        <v>12</v>
      </c>
      <c r="CD17" s="5">
        <f t="shared" si="0"/>
        <v>-0.43388373911755806</v>
      </c>
      <c r="CE17" s="5">
        <f t="shared" si="1"/>
        <v>-0.90096886790241915</v>
      </c>
      <c r="CG17" s="5">
        <v>12</v>
      </c>
      <c r="CH17" s="5">
        <f t="shared" si="10"/>
        <v>-2</v>
      </c>
      <c r="CI17" s="5">
        <f t="shared" si="11"/>
        <v>-2</v>
      </c>
      <c r="CK17" s="5">
        <f>MOD(n-CK16,n)</f>
        <v>3</v>
      </c>
      <c r="CL17" s="5">
        <f t="shared" si="18"/>
        <v>-2</v>
      </c>
      <c r="CM17" s="5">
        <f t="shared" si="19"/>
        <v>-2</v>
      </c>
      <c r="CO17" s="5">
        <v>12</v>
      </c>
      <c r="CP17" s="5">
        <f t="shared" si="2"/>
        <v>-0.43388373911755806</v>
      </c>
      <c r="CQ17" s="5">
        <f t="shared" si="3"/>
        <v>-0.90096886790241915</v>
      </c>
      <c r="CS17" s="5">
        <f t="shared" si="12"/>
        <v>12</v>
      </c>
      <c r="CT17" s="5">
        <f t="shared" si="13"/>
        <v>-0.45123908868226043</v>
      </c>
      <c r="CU17" s="5">
        <f t="shared" si="14"/>
        <v>-0.93700762261851589</v>
      </c>
      <c r="CW17" s="5">
        <f t="shared" si="4"/>
        <v>12</v>
      </c>
      <c r="CX17" s="5">
        <f t="shared" si="5"/>
        <v>-2</v>
      </c>
      <c r="CY17" s="5">
        <f t="shared" si="6"/>
        <v>-2</v>
      </c>
      <c r="CZ17" s="5">
        <f t="shared" si="7"/>
        <v>7</v>
      </c>
      <c r="DB17" s="5">
        <v>12</v>
      </c>
      <c r="DC17" s="5">
        <f t="shared" si="8"/>
        <v>-2</v>
      </c>
      <c r="DD17" s="5">
        <f t="shared" si="9"/>
        <v>-2</v>
      </c>
    </row>
    <row r="18" spans="1:108" ht="19.5" customHeight="1" x14ac:dyDescent="0.3">
      <c r="A18" s="22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22"/>
      <c r="N18" s="215"/>
      <c r="O18" s="80" t="b">
        <v>0</v>
      </c>
      <c r="P18" s="81" t="s">
        <v>157</v>
      </c>
      <c r="Q18" s="81" t="str">
        <f t="shared" si="17"/>
        <v/>
      </c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CC18" s="5">
        <v>13</v>
      </c>
      <c r="CD18" s="5">
        <f t="shared" si="0"/>
        <v>-0.68017273777091958</v>
      </c>
      <c r="CE18" s="5">
        <f t="shared" si="1"/>
        <v>-0.73305187182982623</v>
      </c>
      <c r="CG18" s="5">
        <v>13</v>
      </c>
      <c r="CH18" s="5">
        <f t="shared" si="10"/>
        <v>-2</v>
      </c>
      <c r="CI18" s="5">
        <f t="shared" si="11"/>
        <v>-2</v>
      </c>
      <c r="CK18" s="5">
        <f>MOD(n/2-0.5-CK17,n)</f>
        <v>7</v>
      </c>
      <c r="CL18" s="5">
        <f t="shared" si="18"/>
        <v>-2</v>
      </c>
      <c r="CM18" s="5">
        <f t="shared" si="19"/>
        <v>-2</v>
      </c>
      <c r="CO18" s="5">
        <v>13</v>
      </c>
      <c r="CP18" s="5">
        <f t="shared" si="2"/>
        <v>-0.68017273777091958</v>
      </c>
      <c r="CQ18" s="5">
        <f t="shared" si="3"/>
        <v>-0.73305187182982623</v>
      </c>
      <c r="CS18" s="5">
        <f t="shared" si="12"/>
        <v>13</v>
      </c>
      <c r="CT18" s="5">
        <f t="shared" si="13"/>
        <v>-0.7073796472817564</v>
      </c>
      <c r="CU18" s="5">
        <f t="shared" si="14"/>
        <v>-0.76237394670301928</v>
      </c>
      <c r="CW18" s="5">
        <f t="shared" si="4"/>
        <v>13</v>
      </c>
      <c r="CX18" s="5">
        <f t="shared" si="5"/>
        <v>-2</v>
      </c>
      <c r="CY18" s="5">
        <f t="shared" si="6"/>
        <v>-2</v>
      </c>
      <c r="CZ18" s="5">
        <f t="shared" si="7"/>
        <v>5</v>
      </c>
      <c r="DB18" s="5">
        <v>13</v>
      </c>
      <c r="DC18" s="5">
        <f t="shared" si="8"/>
        <v>-2</v>
      </c>
      <c r="DD18" s="5">
        <f t="shared" si="9"/>
        <v>-2</v>
      </c>
    </row>
    <row r="19" spans="1:108" ht="19.5" customHeight="1" x14ac:dyDescent="0.3">
      <c r="A19" s="22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22"/>
      <c r="N19" s="216" t="s">
        <v>61</v>
      </c>
      <c r="O19" s="83" t="b">
        <v>0</v>
      </c>
      <c r="P19" s="84" t="s">
        <v>84</v>
      </c>
      <c r="Q19" s="84" t="str">
        <f t="shared" si="17"/>
        <v/>
      </c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CC19" s="5">
        <v>14</v>
      </c>
      <c r="CD19" s="5">
        <f t="shared" si="0"/>
        <v>-0.86602540378443849</v>
      </c>
      <c r="CE19" s="5">
        <f t="shared" si="1"/>
        <v>-0.50000000000000033</v>
      </c>
      <c r="CG19" s="5">
        <v>14</v>
      </c>
      <c r="CH19" s="5">
        <f t="shared" si="10"/>
        <v>-2</v>
      </c>
      <c r="CI19" s="5">
        <f t="shared" si="11"/>
        <v>-2</v>
      </c>
      <c r="CK19" s="5">
        <f>MOD(n-CK18,n)</f>
        <v>14</v>
      </c>
      <c r="CL19" s="5">
        <f t="shared" si="18"/>
        <v>-2</v>
      </c>
      <c r="CM19" s="5">
        <f t="shared" si="19"/>
        <v>-2</v>
      </c>
      <c r="CO19" s="5">
        <v>14</v>
      </c>
      <c r="CP19" s="5">
        <f t="shared" si="2"/>
        <v>-0.86602540378443849</v>
      </c>
      <c r="CQ19" s="5">
        <f t="shared" si="3"/>
        <v>-0.50000000000000033</v>
      </c>
      <c r="CS19" s="5">
        <f t="shared" si="12"/>
        <v>14</v>
      </c>
      <c r="CT19" s="5">
        <f t="shared" si="13"/>
        <v>-0.90066641993581609</v>
      </c>
      <c r="CU19" s="5">
        <f t="shared" si="14"/>
        <v>-0.52000000000000035</v>
      </c>
      <c r="CW19" s="5">
        <f t="shared" si="4"/>
        <v>14</v>
      </c>
      <c r="CX19" s="5">
        <f t="shared" si="5"/>
        <v>-2</v>
      </c>
      <c r="CY19" s="5">
        <f t="shared" si="6"/>
        <v>-2</v>
      </c>
      <c r="CZ19" s="5">
        <f t="shared" si="7"/>
        <v>3</v>
      </c>
      <c r="DB19" s="5">
        <v>14</v>
      </c>
      <c r="DC19" s="5">
        <f t="shared" si="8"/>
        <v>-2</v>
      </c>
      <c r="DD19" s="5">
        <f t="shared" si="9"/>
        <v>-2</v>
      </c>
    </row>
    <row r="20" spans="1:108" ht="19.5" customHeight="1" x14ac:dyDescent="0.3">
      <c r="A20" s="22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22"/>
      <c r="N20" s="216"/>
      <c r="O20" s="83" t="b">
        <v>0</v>
      </c>
      <c r="P20" s="84" t="s">
        <v>104</v>
      </c>
      <c r="Q20" s="84" t="str">
        <f t="shared" si="17"/>
        <v/>
      </c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CC20" s="5">
        <v>15</v>
      </c>
      <c r="CD20" s="5">
        <f t="shared" si="0"/>
        <v>-0.97492791218182362</v>
      </c>
      <c r="CE20" s="5">
        <f t="shared" si="1"/>
        <v>-0.2225209339563145</v>
      </c>
      <c r="CG20" s="5">
        <v>15</v>
      </c>
      <c r="CH20" s="5">
        <f t="shared" si="10"/>
        <v>-2</v>
      </c>
      <c r="CI20" s="5">
        <f t="shared" si="11"/>
        <v>-2</v>
      </c>
      <c r="CK20" s="5">
        <f>MOD(1.5*n-0.5-CK19,n)</f>
        <v>17</v>
      </c>
      <c r="CL20" s="5">
        <f t="shared" si="18"/>
        <v>-2</v>
      </c>
      <c r="CM20" s="5">
        <f t="shared" si="19"/>
        <v>-2</v>
      </c>
      <c r="CO20" s="5">
        <v>15</v>
      </c>
      <c r="CP20" s="5">
        <f t="shared" si="2"/>
        <v>-0.97492791218182362</v>
      </c>
      <c r="CQ20" s="5">
        <f t="shared" si="3"/>
        <v>-0.2225209339563145</v>
      </c>
      <c r="CS20" s="5">
        <f t="shared" si="12"/>
        <v>15</v>
      </c>
      <c r="CT20" s="5">
        <f t="shared" si="13"/>
        <v>-1.0139250286690966</v>
      </c>
      <c r="CU20" s="5">
        <f t="shared" si="14"/>
        <v>-0.23142177131456709</v>
      </c>
      <c r="CW20" s="5">
        <f t="shared" si="4"/>
        <v>15</v>
      </c>
      <c r="CX20" s="5">
        <f t="shared" si="5"/>
        <v>-2</v>
      </c>
      <c r="CY20" s="5">
        <f t="shared" si="6"/>
        <v>-2</v>
      </c>
      <c r="CZ20" s="5">
        <f t="shared" si="7"/>
        <v>1</v>
      </c>
      <c r="DB20" s="5">
        <v>15</v>
      </c>
      <c r="DC20" s="5">
        <f t="shared" si="8"/>
        <v>-2</v>
      </c>
      <c r="DD20" s="5">
        <f t="shared" si="9"/>
        <v>-2</v>
      </c>
    </row>
    <row r="21" spans="1:108" ht="19.5" customHeight="1" x14ac:dyDescent="0.3">
      <c r="A21" s="22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22"/>
      <c r="N21" s="216"/>
      <c r="O21" s="83" t="b">
        <v>0</v>
      </c>
      <c r="P21" s="84" t="s">
        <v>125</v>
      </c>
      <c r="Q21" s="84" t="str">
        <f t="shared" si="17"/>
        <v/>
      </c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CC21" s="5">
        <v>16</v>
      </c>
      <c r="CD21" s="5">
        <f t="shared" si="0"/>
        <v>-0.99720379718118013</v>
      </c>
      <c r="CE21" s="5">
        <f t="shared" si="1"/>
        <v>7.473009358642442E-2</v>
      </c>
      <c r="CG21" s="5">
        <v>16</v>
      </c>
      <c r="CH21" s="5">
        <f t="shared" si="10"/>
        <v>-2</v>
      </c>
      <c r="CI21" s="5">
        <f t="shared" si="11"/>
        <v>-2</v>
      </c>
      <c r="CK21" s="5">
        <f>MOD(n-CK20,n)</f>
        <v>4</v>
      </c>
      <c r="CL21" s="5">
        <f t="shared" si="18"/>
        <v>-2</v>
      </c>
      <c r="CM21" s="5">
        <f t="shared" si="19"/>
        <v>-2</v>
      </c>
      <c r="CO21" s="5">
        <v>16</v>
      </c>
      <c r="CP21" s="5">
        <f t="shared" si="2"/>
        <v>-0.99720379718118013</v>
      </c>
      <c r="CQ21" s="5">
        <f t="shared" si="3"/>
        <v>7.473009358642442E-2</v>
      </c>
      <c r="CS21" s="5">
        <f t="shared" si="12"/>
        <v>16</v>
      </c>
      <c r="CT21" s="5">
        <f t="shared" si="13"/>
        <v>-1.0370919490684274</v>
      </c>
      <c r="CU21" s="5">
        <f t="shared" si="14"/>
        <v>7.7719297329881407E-2</v>
      </c>
      <c r="CW21" s="5">
        <f t="shared" si="4"/>
        <v>16</v>
      </c>
      <c r="CX21" s="5">
        <f t="shared" si="5"/>
        <v>-2</v>
      </c>
      <c r="CY21" s="5">
        <f t="shared" si="6"/>
        <v>-2</v>
      </c>
      <c r="CZ21" s="5">
        <f t="shared" si="7"/>
        <v>0</v>
      </c>
      <c r="DB21" s="5">
        <v>16</v>
      </c>
      <c r="DC21" s="5">
        <f t="shared" si="8"/>
        <v>-2</v>
      </c>
      <c r="DD21" s="5">
        <f t="shared" si="9"/>
        <v>-2</v>
      </c>
    </row>
    <row r="22" spans="1:108" ht="19.5" customHeight="1" x14ac:dyDescent="0.3">
      <c r="A22" s="22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22"/>
      <c r="N22" s="216"/>
      <c r="O22" s="83" t="b">
        <v>0</v>
      </c>
      <c r="P22" s="84" t="s">
        <v>19</v>
      </c>
      <c r="Q22" s="84" t="str">
        <f t="shared" si="17"/>
        <v/>
      </c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CC22" s="5">
        <v>17</v>
      </c>
      <c r="CD22" s="5">
        <f t="shared" si="0"/>
        <v>-0.93087374864420414</v>
      </c>
      <c r="CE22" s="5">
        <f t="shared" si="1"/>
        <v>0.36534102436639543</v>
      </c>
      <c r="CG22" s="5">
        <v>17</v>
      </c>
      <c r="CH22" s="5">
        <f t="shared" si="10"/>
        <v>-2</v>
      </c>
      <c r="CI22" s="5">
        <f t="shared" si="11"/>
        <v>-2</v>
      </c>
      <c r="CK22" s="5">
        <f>MOD(1.5*n-0.5-CK21,n)</f>
        <v>6</v>
      </c>
      <c r="CL22" s="5">
        <f t="shared" si="18"/>
        <v>-2</v>
      </c>
      <c r="CM22" s="5">
        <f t="shared" si="19"/>
        <v>-2</v>
      </c>
      <c r="CO22" s="5">
        <v>17</v>
      </c>
      <c r="CP22" s="5">
        <f t="shared" si="2"/>
        <v>-0.93087374864420414</v>
      </c>
      <c r="CQ22" s="5">
        <f t="shared" si="3"/>
        <v>0.36534102436639543</v>
      </c>
      <c r="CS22" s="5">
        <f t="shared" si="12"/>
        <v>17</v>
      </c>
      <c r="CT22" s="5">
        <f t="shared" si="13"/>
        <v>-0.96810869858997228</v>
      </c>
      <c r="CU22" s="5">
        <f t="shared" si="14"/>
        <v>0.37995466534105127</v>
      </c>
      <c r="CW22" s="5">
        <f t="shared" si="4"/>
        <v>17</v>
      </c>
      <c r="CX22" s="5">
        <f t="shared" si="5"/>
        <v>-2</v>
      </c>
      <c r="CY22" s="5">
        <f t="shared" si="6"/>
        <v>-2</v>
      </c>
      <c r="CZ22" s="5">
        <f t="shared" si="7"/>
        <v>2</v>
      </c>
      <c r="DB22" s="5">
        <v>17</v>
      </c>
      <c r="DC22" s="5">
        <f t="shared" si="8"/>
        <v>-2</v>
      </c>
      <c r="DD22" s="5">
        <f t="shared" si="9"/>
        <v>-2</v>
      </c>
    </row>
    <row r="23" spans="1:108" ht="19.5" customHeight="1" x14ac:dyDescent="0.3">
      <c r="A23" s="22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22"/>
      <c r="N23" s="216"/>
      <c r="O23" s="83" t="b">
        <v>0</v>
      </c>
      <c r="P23" s="84" t="s">
        <v>113</v>
      </c>
      <c r="Q23" s="84" t="str">
        <f t="shared" si="17"/>
        <v/>
      </c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CC23" s="5">
        <v>18</v>
      </c>
      <c r="CD23" s="5">
        <f t="shared" si="0"/>
        <v>-0.78183148246802991</v>
      </c>
      <c r="CE23" s="5">
        <f t="shared" si="1"/>
        <v>0.62348980185873337</v>
      </c>
      <c r="CG23" s="5">
        <v>18</v>
      </c>
      <c r="CH23" s="5">
        <f t="shared" si="10"/>
        <v>-2</v>
      </c>
      <c r="CI23" s="5">
        <f t="shared" si="11"/>
        <v>-2</v>
      </c>
      <c r="CK23" s="5">
        <f>MOD(n-CK22,n)</f>
        <v>15</v>
      </c>
      <c r="CL23" s="5">
        <f t="shared" si="18"/>
        <v>-2</v>
      </c>
      <c r="CM23" s="5">
        <f t="shared" si="19"/>
        <v>-2</v>
      </c>
      <c r="CO23" s="5">
        <v>18</v>
      </c>
      <c r="CP23" s="5">
        <f t="shared" si="2"/>
        <v>-0.78183148246802991</v>
      </c>
      <c r="CQ23" s="5">
        <f t="shared" si="3"/>
        <v>0.62348980185873337</v>
      </c>
      <c r="CS23" s="5">
        <f t="shared" si="12"/>
        <v>18</v>
      </c>
      <c r="CT23" s="5">
        <f t="shared" si="13"/>
        <v>-0.81310474176675118</v>
      </c>
      <c r="CU23" s="5">
        <f t="shared" si="14"/>
        <v>0.64842939393308274</v>
      </c>
      <c r="CW23" s="5">
        <f t="shared" si="4"/>
        <v>18</v>
      </c>
      <c r="CX23" s="5">
        <f t="shared" si="5"/>
        <v>-2</v>
      </c>
      <c r="CY23" s="5">
        <f t="shared" si="6"/>
        <v>-2</v>
      </c>
      <c r="CZ23" s="5">
        <f t="shared" si="7"/>
        <v>4</v>
      </c>
      <c r="DB23" s="5">
        <v>18</v>
      </c>
      <c r="DC23" s="5">
        <f t="shared" si="8"/>
        <v>-2</v>
      </c>
      <c r="DD23" s="5">
        <f t="shared" si="9"/>
        <v>-2</v>
      </c>
    </row>
    <row r="24" spans="1:108" ht="19.5" customHeight="1" x14ac:dyDescent="0.3">
      <c r="A24" s="22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22"/>
      <c r="N24" s="216"/>
      <c r="O24" s="83" t="b">
        <v>0</v>
      </c>
      <c r="P24" s="84" t="s">
        <v>92</v>
      </c>
      <c r="Q24" s="84" t="str">
        <f t="shared" si="17"/>
        <v/>
      </c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CC24" s="5">
        <v>19</v>
      </c>
      <c r="CD24" s="5">
        <f t="shared" si="0"/>
        <v>-0.56332005806362262</v>
      </c>
      <c r="CE24" s="5">
        <f t="shared" si="1"/>
        <v>0.82623877431599446</v>
      </c>
      <c r="CG24" s="5">
        <v>19</v>
      </c>
      <c r="CH24" s="5">
        <f t="shared" si="10"/>
        <v>-2</v>
      </c>
      <c r="CI24" s="5">
        <f t="shared" si="11"/>
        <v>-2</v>
      </c>
      <c r="CK24" s="5">
        <f>MOD(n/2-0.5-CK23,n)</f>
        <v>16</v>
      </c>
      <c r="CL24" s="5">
        <f t="shared" si="18"/>
        <v>-2</v>
      </c>
      <c r="CM24" s="5">
        <f t="shared" si="19"/>
        <v>-2</v>
      </c>
      <c r="CO24" s="5">
        <v>19</v>
      </c>
      <c r="CP24" s="5">
        <f t="shared" si="2"/>
        <v>-0.56332005806362262</v>
      </c>
      <c r="CQ24" s="5">
        <f t="shared" si="3"/>
        <v>0.82623877431599446</v>
      </c>
      <c r="CS24" s="5">
        <f t="shared" si="12"/>
        <v>19</v>
      </c>
      <c r="CT24" s="5">
        <f t="shared" si="13"/>
        <v>-0.58585286038616757</v>
      </c>
      <c r="CU24" s="5">
        <f t="shared" si="14"/>
        <v>0.8592883252886343</v>
      </c>
      <c r="CW24" s="5">
        <f t="shared" si="4"/>
        <v>19</v>
      </c>
      <c r="CX24" s="5">
        <f t="shared" si="5"/>
        <v>-2</v>
      </c>
      <c r="CY24" s="5">
        <f t="shared" si="6"/>
        <v>-2</v>
      </c>
      <c r="CZ24" s="5">
        <f t="shared" si="7"/>
        <v>6</v>
      </c>
      <c r="DB24" s="5">
        <v>19</v>
      </c>
      <c r="DC24" s="5">
        <f t="shared" si="8"/>
        <v>-2</v>
      </c>
      <c r="DD24" s="5">
        <f t="shared" si="9"/>
        <v>-2</v>
      </c>
    </row>
    <row r="25" spans="1:108" ht="19.5" customHeight="1" x14ac:dyDescent="0.3">
      <c r="A25" s="22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22"/>
      <c r="N25" s="209" t="s">
        <v>54</v>
      </c>
      <c r="O25" s="86" t="b">
        <v>0</v>
      </c>
      <c r="P25" s="87" t="s">
        <v>127</v>
      </c>
      <c r="Q25" s="87" t="str">
        <f t="shared" si="17"/>
        <v/>
      </c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CC25" s="5">
        <v>20</v>
      </c>
      <c r="CD25" s="5">
        <f t="shared" si="0"/>
        <v>-0.29475517441090465</v>
      </c>
      <c r="CE25" s="5">
        <f t="shared" si="1"/>
        <v>0.95557280578614057</v>
      </c>
      <c r="CG25" s="5">
        <v>20</v>
      </c>
      <c r="CH25" s="5">
        <f t="shared" si="10"/>
        <v>-2</v>
      </c>
      <c r="CI25" s="5">
        <f t="shared" si="11"/>
        <v>-2</v>
      </c>
      <c r="CK25" s="5">
        <f>MOD(n-CK24,n)</f>
        <v>5</v>
      </c>
      <c r="CL25" s="5">
        <f t="shared" si="18"/>
        <v>-2</v>
      </c>
      <c r="CM25" s="5">
        <f t="shared" si="19"/>
        <v>-2</v>
      </c>
      <c r="CO25" s="5">
        <v>20</v>
      </c>
      <c r="CP25" s="5">
        <f t="shared" si="2"/>
        <v>-0.29475517441090465</v>
      </c>
      <c r="CQ25" s="5">
        <f t="shared" si="3"/>
        <v>0.95557280578614057</v>
      </c>
      <c r="CS25" s="5">
        <f t="shared" si="12"/>
        <v>20</v>
      </c>
      <c r="CT25" s="5">
        <f t="shared" si="13"/>
        <v>-0.30654538138734083</v>
      </c>
      <c r="CU25" s="5">
        <f t="shared" si="14"/>
        <v>0.99379571801758626</v>
      </c>
      <c r="CW25" s="5">
        <f t="shared" si="4"/>
        <v>20</v>
      </c>
      <c r="CX25" s="5">
        <f t="shared" si="5"/>
        <v>-2</v>
      </c>
      <c r="CY25" s="5">
        <f t="shared" si="6"/>
        <v>-2</v>
      </c>
      <c r="CZ25" s="5">
        <f t="shared" si="7"/>
        <v>8</v>
      </c>
      <c r="DB25" s="5">
        <v>20</v>
      </c>
      <c r="DC25" s="5">
        <f t="shared" si="8"/>
        <v>-2</v>
      </c>
      <c r="DD25" s="5">
        <f t="shared" si="9"/>
        <v>-2</v>
      </c>
    </row>
    <row r="26" spans="1:108" ht="19.5" customHeight="1" x14ac:dyDescent="0.3">
      <c r="A26" s="22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22"/>
      <c r="N26" s="209"/>
      <c r="O26" s="86" t="b">
        <v>0</v>
      </c>
      <c r="P26" s="87" t="s">
        <v>93</v>
      </c>
      <c r="Q26" s="87" t="str">
        <f t="shared" si="17"/>
        <v/>
      </c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CC26" s="5">
        <v>21</v>
      </c>
      <c r="CD26" s="5">
        <f t="shared" si="0"/>
        <v>-1.83772268236293E-16</v>
      </c>
      <c r="CE26" s="5">
        <f t="shared" si="1"/>
        <v>1</v>
      </c>
      <c r="CG26" s="5">
        <v>21</v>
      </c>
      <c r="CH26" s="5">
        <f t="shared" si="10"/>
        <v>-2</v>
      </c>
      <c r="CI26" s="5">
        <f t="shared" si="11"/>
        <v>-2</v>
      </c>
      <c r="CK26" s="5">
        <f>MOD(1.5*n-0.5-CK25,n)</f>
        <v>5</v>
      </c>
      <c r="CL26" s="5">
        <f t="shared" si="18"/>
        <v>-2</v>
      </c>
      <c r="CM26" s="5">
        <f t="shared" si="19"/>
        <v>-2</v>
      </c>
      <c r="CO26" s="5">
        <v>21</v>
      </c>
      <c r="CP26" s="5">
        <f t="shared" si="2"/>
        <v>-1.83772268236293E-16</v>
      </c>
      <c r="CQ26" s="5">
        <f t="shared" si="3"/>
        <v>1</v>
      </c>
      <c r="CS26" s="5" t="str">
        <f t="shared" si="12"/>
        <v/>
      </c>
      <c r="CT26" s="5">
        <f t="shared" si="13"/>
        <v>-1.9112315896574472E-16</v>
      </c>
      <c r="CU26" s="5">
        <f t="shared" si="14"/>
        <v>1.04</v>
      </c>
      <c r="CW26" s="5" t="str">
        <f t="shared" si="4"/>
        <v/>
      </c>
      <c r="CX26" s="5">
        <f t="shared" si="5"/>
        <v>-2</v>
      </c>
      <c r="CY26" s="5">
        <f t="shared" si="6"/>
        <v>-2</v>
      </c>
      <c r="CZ26" s="5" t="str">
        <f t="shared" si="7"/>
        <v/>
      </c>
      <c r="DB26" s="5">
        <v>21</v>
      </c>
      <c r="DC26" s="5">
        <f t="shared" si="8"/>
        <v>-2</v>
      </c>
      <c r="DD26" s="5">
        <f t="shared" si="9"/>
        <v>-2</v>
      </c>
    </row>
    <row r="27" spans="1:108" ht="19.5" customHeight="1" x14ac:dyDescent="0.3">
      <c r="A27" s="22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22"/>
      <c r="N27" s="209"/>
      <c r="O27" s="86" t="b">
        <v>0</v>
      </c>
      <c r="P27" s="87" t="s">
        <v>128</v>
      </c>
      <c r="Q27" s="87" t="str">
        <f t="shared" si="17"/>
        <v/>
      </c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CC27" s="5">
        <v>22</v>
      </c>
      <c r="CD27" s="5">
        <f t="shared" si="0"/>
        <v>0.29475517441090349</v>
      </c>
      <c r="CE27" s="5">
        <f t="shared" si="1"/>
        <v>0.95557280578614101</v>
      </c>
      <c r="CG27" s="5">
        <v>22</v>
      </c>
      <c r="CH27" s="5">
        <f t="shared" si="10"/>
        <v>-2</v>
      </c>
      <c r="CI27" s="5">
        <f t="shared" si="11"/>
        <v>-2</v>
      </c>
      <c r="CK27" s="5">
        <f>MOD(n-CK26,n)</f>
        <v>16</v>
      </c>
      <c r="CL27" s="5">
        <f t="shared" si="18"/>
        <v>-2</v>
      </c>
      <c r="CM27" s="5">
        <f t="shared" si="19"/>
        <v>-2</v>
      </c>
      <c r="CO27" s="5">
        <v>22</v>
      </c>
      <c r="CP27" s="5">
        <f t="shared" si="2"/>
        <v>0.29475517441090349</v>
      </c>
      <c r="CQ27" s="5">
        <f t="shared" si="3"/>
        <v>0.95557280578614101</v>
      </c>
      <c r="CS27" s="5" t="str">
        <f t="shared" si="12"/>
        <v/>
      </c>
      <c r="CT27" s="5">
        <f t="shared" si="13"/>
        <v>0.30654538138733961</v>
      </c>
      <c r="CU27" s="5">
        <f t="shared" si="14"/>
        <v>0.9937957180175867</v>
      </c>
      <c r="CW27" s="5" t="str">
        <f t="shared" si="4"/>
        <v/>
      </c>
      <c r="CX27" s="5">
        <f t="shared" si="5"/>
        <v>-2</v>
      </c>
      <c r="CY27" s="5">
        <f t="shared" si="6"/>
        <v>-2</v>
      </c>
      <c r="CZ27" s="5" t="str">
        <f t="shared" si="7"/>
        <v/>
      </c>
      <c r="DB27" s="5">
        <v>22</v>
      </c>
      <c r="DC27" s="5">
        <f t="shared" si="8"/>
        <v>-2</v>
      </c>
      <c r="DD27" s="5">
        <f t="shared" si="9"/>
        <v>-2</v>
      </c>
    </row>
    <row r="28" spans="1:108" ht="19.5" customHeight="1" x14ac:dyDescent="0.3">
      <c r="A28" s="25" t="b">
        <v>0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22"/>
      <c r="N28" s="209"/>
      <c r="O28" s="86" t="b">
        <v>0</v>
      </c>
      <c r="P28" s="87" t="s">
        <v>87</v>
      </c>
      <c r="Q28" s="87" t="str">
        <f t="shared" si="17"/>
        <v/>
      </c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CC28" s="5">
        <v>23</v>
      </c>
      <c r="CD28" s="5">
        <f t="shared" si="0"/>
        <v>0.56332005806362162</v>
      </c>
      <c r="CE28" s="5">
        <f t="shared" si="1"/>
        <v>0.82623877431599513</v>
      </c>
      <c r="CG28" s="5">
        <v>23</v>
      </c>
      <c r="CH28" s="5">
        <f t="shared" si="10"/>
        <v>-2</v>
      </c>
      <c r="CI28" s="5">
        <f t="shared" si="11"/>
        <v>-2</v>
      </c>
      <c r="CK28" s="5">
        <f>MOD(n/2-0.5-CK27,n)</f>
        <v>15</v>
      </c>
      <c r="CL28" s="5">
        <f t="shared" si="18"/>
        <v>-2</v>
      </c>
      <c r="CM28" s="5">
        <f t="shared" si="19"/>
        <v>-2</v>
      </c>
      <c r="CO28" s="5">
        <v>23</v>
      </c>
      <c r="CP28" s="5">
        <f t="shared" si="2"/>
        <v>0.56332005806362162</v>
      </c>
      <c r="CQ28" s="5">
        <f t="shared" si="3"/>
        <v>0.82623877431599513</v>
      </c>
      <c r="CS28" s="5" t="str">
        <f t="shared" si="12"/>
        <v/>
      </c>
      <c r="CT28" s="5">
        <f t="shared" si="13"/>
        <v>0.58585286038616646</v>
      </c>
      <c r="CU28" s="5">
        <f t="shared" si="14"/>
        <v>0.85928832528863497</v>
      </c>
      <c r="CW28" s="5" t="str">
        <f t="shared" si="4"/>
        <v/>
      </c>
      <c r="CX28" s="5">
        <f t="shared" si="5"/>
        <v>-2</v>
      </c>
      <c r="CY28" s="5">
        <f t="shared" si="6"/>
        <v>-2</v>
      </c>
      <c r="CZ28" s="5" t="str">
        <f t="shared" si="7"/>
        <v/>
      </c>
      <c r="DB28" s="5">
        <v>23</v>
      </c>
      <c r="DC28" s="5">
        <f t="shared" si="8"/>
        <v>-2</v>
      </c>
      <c r="DD28" s="5">
        <f t="shared" si="9"/>
        <v>-2</v>
      </c>
    </row>
    <row r="29" spans="1:108" ht="19.5" customHeight="1" x14ac:dyDescent="0.3">
      <c r="A29" s="25" t="b">
        <v>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22"/>
      <c r="N29" s="209"/>
      <c r="O29" s="86" t="b">
        <v>0</v>
      </c>
      <c r="P29" s="87" t="s">
        <v>88</v>
      </c>
      <c r="Q29" s="87" t="str">
        <f t="shared" si="17"/>
        <v/>
      </c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CC29" s="5">
        <v>24</v>
      </c>
      <c r="CD29" s="5">
        <f t="shared" si="0"/>
        <v>0.78183148246802969</v>
      </c>
      <c r="CE29" s="5">
        <f t="shared" si="1"/>
        <v>0.62348980185873371</v>
      </c>
      <c r="CG29" s="5">
        <v>24</v>
      </c>
      <c r="CH29" s="5">
        <f t="shared" si="10"/>
        <v>-2</v>
      </c>
      <c r="CI29" s="5">
        <f t="shared" si="11"/>
        <v>-2</v>
      </c>
      <c r="CK29" s="5">
        <f>MOD(n-CK28,n)</f>
        <v>6</v>
      </c>
      <c r="CL29" s="5">
        <f t="shared" si="18"/>
        <v>-2</v>
      </c>
      <c r="CM29" s="5">
        <f t="shared" si="19"/>
        <v>-2</v>
      </c>
      <c r="CO29" s="5">
        <v>24</v>
      </c>
      <c r="CP29" s="5">
        <f t="shared" si="2"/>
        <v>0.78183148246802969</v>
      </c>
      <c r="CQ29" s="5">
        <f t="shared" si="3"/>
        <v>0.62348980185873371</v>
      </c>
      <c r="CS29" s="5" t="str">
        <f t="shared" si="12"/>
        <v/>
      </c>
      <c r="CT29" s="5">
        <f t="shared" si="13"/>
        <v>0.81310474176675096</v>
      </c>
      <c r="CU29" s="5">
        <f t="shared" si="14"/>
        <v>0.64842939393308308</v>
      </c>
      <c r="CW29" s="5" t="str">
        <f t="shared" si="4"/>
        <v/>
      </c>
      <c r="CX29" s="5">
        <f t="shared" si="5"/>
        <v>-2</v>
      </c>
      <c r="CY29" s="5">
        <f t="shared" si="6"/>
        <v>-2</v>
      </c>
      <c r="CZ29" s="5" t="str">
        <f t="shared" si="7"/>
        <v/>
      </c>
      <c r="DB29" s="5">
        <v>24</v>
      </c>
      <c r="DC29" s="5">
        <f t="shared" si="8"/>
        <v>-2</v>
      </c>
      <c r="DD29" s="5">
        <f t="shared" si="9"/>
        <v>-2</v>
      </c>
    </row>
    <row r="30" spans="1:108" ht="2.25" customHeight="1" x14ac:dyDescent="0.25">
      <c r="A30" s="22"/>
      <c r="M30" s="22"/>
      <c r="N30" s="209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CC30" s="5">
        <v>25</v>
      </c>
      <c r="CD30" s="5">
        <f t="shared" si="0"/>
        <v>0.93087374864420425</v>
      </c>
      <c r="CE30" s="5">
        <f t="shared" si="1"/>
        <v>0.36534102436639493</v>
      </c>
      <c r="CG30" s="5">
        <v>25</v>
      </c>
      <c r="CH30" s="5">
        <f t="shared" si="10"/>
        <v>-2</v>
      </c>
      <c r="CI30" s="5">
        <f t="shared" si="11"/>
        <v>-2</v>
      </c>
      <c r="CK30" s="5">
        <f>MOD(1.5*n-0.5-CK29,n)</f>
        <v>4</v>
      </c>
      <c r="CL30" s="5">
        <f t="shared" si="18"/>
        <v>-2</v>
      </c>
      <c r="CM30" s="5">
        <f t="shared" si="19"/>
        <v>-2</v>
      </c>
      <c r="CO30" s="5">
        <v>25</v>
      </c>
      <c r="CP30" s="5">
        <f t="shared" si="2"/>
        <v>0.93087374864420425</v>
      </c>
      <c r="CQ30" s="5">
        <f t="shared" si="3"/>
        <v>0.36534102436639493</v>
      </c>
      <c r="CS30" s="5" t="str">
        <f t="shared" si="12"/>
        <v/>
      </c>
      <c r="CT30" s="5">
        <f t="shared" si="13"/>
        <v>0.96810869858997239</v>
      </c>
      <c r="CU30" s="5">
        <f t="shared" si="14"/>
        <v>0.37995466534105071</v>
      </c>
      <c r="CW30" s="5" t="str">
        <f t="shared" si="4"/>
        <v/>
      </c>
      <c r="CX30" s="5">
        <f t="shared" si="5"/>
        <v>-2</v>
      </c>
      <c r="CY30" s="5">
        <f t="shared" si="6"/>
        <v>-2</v>
      </c>
      <c r="CZ30" s="5" t="str">
        <f t="shared" si="7"/>
        <v/>
      </c>
      <c r="DB30" s="5">
        <v>25</v>
      </c>
      <c r="DC30" s="5">
        <f t="shared" si="8"/>
        <v>-2</v>
      </c>
      <c r="DD30" s="5">
        <f t="shared" si="9"/>
        <v>-2</v>
      </c>
    </row>
    <row r="31" spans="1:108" ht="19.5" customHeight="1" x14ac:dyDescent="0.3">
      <c r="A31" s="25" t="b">
        <v>0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09"/>
      <c r="O31" s="86" t="b">
        <v>0</v>
      </c>
      <c r="P31" s="87" t="s">
        <v>94</v>
      </c>
      <c r="Q31" s="89" t="str">
        <f t="shared" ref="Q31" si="20">IF(O31=TRUE,P31,"")</f>
        <v/>
      </c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CC31" s="5">
        <v>26</v>
      </c>
      <c r="CD31" s="5">
        <f t="shared" si="0"/>
        <v>0.99720379718118013</v>
      </c>
      <c r="CE31" s="5">
        <f t="shared" si="1"/>
        <v>7.4730093586423907E-2</v>
      </c>
      <c r="CG31" s="5">
        <v>26</v>
      </c>
      <c r="CH31" s="5">
        <f t="shared" si="10"/>
        <v>-2</v>
      </c>
      <c r="CI31" s="5">
        <f t="shared" si="11"/>
        <v>-2</v>
      </c>
      <c r="CK31" s="5">
        <f>MOD(n-CK30,n)</f>
        <v>17</v>
      </c>
      <c r="CL31" s="5">
        <f t="shared" si="18"/>
        <v>-2</v>
      </c>
      <c r="CM31" s="5">
        <f t="shared" si="19"/>
        <v>-2</v>
      </c>
      <c r="CO31" s="5">
        <v>26</v>
      </c>
      <c r="CP31" s="5">
        <f t="shared" si="2"/>
        <v>0.99720379718118013</v>
      </c>
      <c r="CQ31" s="5">
        <f t="shared" si="3"/>
        <v>7.4730093586423907E-2</v>
      </c>
      <c r="CS31" s="5" t="str">
        <f t="shared" si="12"/>
        <v/>
      </c>
      <c r="CT31" s="5">
        <f t="shared" si="13"/>
        <v>1.0370919490684274</v>
      </c>
      <c r="CU31" s="5">
        <f t="shared" si="14"/>
        <v>7.7719297329880865E-2</v>
      </c>
      <c r="CW31" s="5" t="str">
        <f t="shared" si="4"/>
        <v/>
      </c>
      <c r="CX31" s="5">
        <f t="shared" si="5"/>
        <v>-2</v>
      </c>
      <c r="CY31" s="5">
        <f t="shared" si="6"/>
        <v>-2</v>
      </c>
      <c r="CZ31" s="5" t="str">
        <f t="shared" si="7"/>
        <v/>
      </c>
      <c r="DB31" s="5">
        <v>26</v>
      </c>
      <c r="DC31" s="5">
        <f t="shared" si="8"/>
        <v>-2</v>
      </c>
      <c r="DD31" s="5">
        <f t="shared" si="9"/>
        <v>-2</v>
      </c>
    </row>
    <row r="32" spans="1:108" ht="19.5" customHeight="1" x14ac:dyDescent="0.3">
      <c r="A32" s="205" t="s">
        <v>114</v>
      </c>
      <c r="B32" s="205"/>
      <c r="C32" s="90" t="str">
        <f>IF(A28=FALSE,"","       If n is large, and you decide to add numbers of apex counts starting at the top and going clockwise, it will soon become tedious.")</f>
        <v/>
      </c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CC32" s="5">
        <v>27</v>
      </c>
      <c r="CD32" s="5">
        <f t="shared" si="0"/>
        <v>0.97492791218182362</v>
      </c>
      <c r="CE32" s="5">
        <f t="shared" si="1"/>
        <v>-0.22252093395631414</v>
      </c>
      <c r="CG32" s="5">
        <v>27</v>
      </c>
      <c r="CH32" s="5">
        <f t="shared" si="10"/>
        <v>-2</v>
      </c>
      <c r="CI32" s="5">
        <f t="shared" si="11"/>
        <v>-2</v>
      </c>
      <c r="CK32" s="5">
        <f>MOD(n/2-0.5-CK31,n)</f>
        <v>14</v>
      </c>
      <c r="CL32" s="5">
        <f t="shared" si="18"/>
        <v>-2</v>
      </c>
      <c r="CM32" s="5">
        <f t="shared" si="19"/>
        <v>-2</v>
      </c>
      <c r="CO32" s="5">
        <v>27</v>
      </c>
      <c r="CP32" s="5">
        <f t="shared" si="2"/>
        <v>0.97492791218182362</v>
      </c>
      <c r="CQ32" s="5">
        <f t="shared" si="3"/>
        <v>-0.22252093395631414</v>
      </c>
      <c r="CS32" s="5" t="str">
        <f t="shared" si="12"/>
        <v/>
      </c>
      <c r="CT32" s="5">
        <f t="shared" si="13"/>
        <v>1.0139250286690966</v>
      </c>
      <c r="CU32" s="5">
        <f t="shared" si="14"/>
        <v>-0.2314217713145667</v>
      </c>
      <c r="CW32" s="5" t="str">
        <f t="shared" si="4"/>
        <v/>
      </c>
      <c r="CX32" s="5">
        <f t="shared" si="5"/>
        <v>-2</v>
      </c>
      <c r="CY32" s="5">
        <f t="shared" si="6"/>
        <v>-2</v>
      </c>
      <c r="CZ32" s="5" t="str">
        <f t="shared" si="7"/>
        <v/>
      </c>
      <c r="DB32" s="5">
        <v>27</v>
      </c>
      <c r="DC32" s="5">
        <f t="shared" si="8"/>
        <v>-2</v>
      </c>
      <c r="DD32" s="5">
        <f t="shared" si="9"/>
        <v>-2</v>
      </c>
    </row>
    <row r="33" spans="1:112" ht="19.5" customHeight="1" x14ac:dyDescent="0.3">
      <c r="A33" s="205"/>
      <c r="B33" s="205"/>
      <c r="C33" s="90" t="str">
        <f>IF(A29=FALSE,"","       Instead, start at one of the two vertices with apex counts of 0 located at the end of the wave and follow the zig-zag pattern from one side to the other. Notice the number pattern. From here, T(n) should be clear.")</f>
        <v/>
      </c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2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CC33" s="5">
        <v>28</v>
      </c>
      <c r="CD33" s="5">
        <f t="shared" si="0"/>
        <v>0.86602540378443904</v>
      </c>
      <c r="CE33" s="5">
        <f t="shared" si="1"/>
        <v>-0.49999999999999928</v>
      </c>
      <c r="CG33" s="5">
        <v>28</v>
      </c>
      <c r="CH33" s="5">
        <f t="shared" si="10"/>
        <v>-2</v>
      </c>
      <c r="CI33" s="5">
        <f t="shared" si="11"/>
        <v>-2</v>
      </c>
      <c r="CK33" s="5">
        <f>MOD(n-CK32,n)</f>
        <v>7</v>
      </c>
      <c r="CL33" s="5">
        <f t="shared" si="18"/>
        <v>-2</v>
      </c>
      <c r="CM33" s="5">
        <f t="shared" si="19"/>
        <v>-2</v>
      </c>
      <c r="CO33" s="5">
        <v>28</v>
      </c>
      <c r="CP33" s="5">
        <f t="shared" si="2"/>
        <v>0.86602540378443904</v>
      </c>
      <c r="CQ33" s="5">
        <f t="shared" si="3"/>
        <v>-0.49999999999999928</v>
      </c>
      <c r="CS33" s="5" t="str">
        <f t="shared" si="12"/>
        <v/>
      </c>
      <c r="CT33" s="5">
        <f t="shared" si="13"/>
        <v>0.90066641993581664</v>
      </c>
      <c r="CU33" s="5">
        <f t="shared" si="14"/>
        <v>-0.51999999999999924</v>
      </c>
      <c r="CW33" s="5" t="str">
        <f t="shared" si="4"/>
        <v/>
      </c>
      <c r="CX33" s="5">
        <f t="shared" si="5"/>
        <v>-2</v>
      </c>
      <c r="CY33" s="5">
        <f t="shared" si="6"/>
        <v>-2</v>
      </c>
      <c r="CZ33" s="5" t="str">
        <f t="shared" si="7"/>
        <v/>
      </c>
      <c r="DB33" s="5">
        <v>28</v>
      </c>
      <c r="DC33" s="5">
        <f t="shared" si="8"/>
        <v>-2</v>
      </c>
      <c r="DD33" s="5">
        <f t="shared" si="9"/>
        <v>-2</v>
      </c>
    </row>
    <row r="34" spans="1:112" ht="18.75" x14ac:dyDescent="0.25">
      <c r="A34" s="205"/>
      <c r="B34" s="205"/>
      <c r="C34" s="93" t="str">
        <f>IF(A31=FALSE,"","       It turns out that there is another interesting way to visualize k² using something called gnomons. To read about that, go back to the Square sheet and click the box in AA4. Finally, click Q6 for two additional methods.")</f>
        <v/>
      </c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CC34" s="5">
        <v>29</v>
      </c>
      <c r="CD34" s="5">
        <f t="shared" si="0"/>
        <v>0.68017273777091913</v>
      </c>
      <c r="CE34" s="5">
        <f t="shared" si="1"/>
        <v>-0.73305187182982656</v>
      </c>
      <c r="CG34" s="5">
        <v>29</v>
      </c>
      <c r="CH34" s="5">
        <f t="shared" si="10"/>
        <v>-2</v>
      </c>
      <c r="CI34" s="5">
        <f t="shared" si="11"/>
        <v>-2</v>
      </c>
      <c r="CK34" s="5">
        <f>MOD(1.5*n-0.5-CK33,n)</f>
        <v>3</v>
      </c>
      <c r="CL34" s="5">
        <f t="shared" si="18"/>
        <v>-2</v>
      </c>
      <c r="CM34" s="5">
        <f t="shared" si="19"/>
        <v>-2</v>
      </c>
      <c r="CO34" s="5">
        <v>29</v>
      </c>
      <c r="CP34" s="5">
        <f t="shared" si="2"/>
        <v>0.68017273777091913</v>
      </c>
      <c r="CQ34" s="5">
        <f t="shared" si="3"/>
        <v>-0.73305187182982656</v>
      </c>
      <c r="CS34" s="5" t="str">
        <f t="shared" si="12"/>
        <v/>
      </c>
      <c r="CT34" s="5">
        <f t="shared" si="13"/>
        <v>0.70737964728175595</v>
      </c>
      <c r="CU34" s="5">
        <f t="shared" si="14"/>
        <v>-0.76237394670301961</v>
      </c>
      <c r="CW34" s="5" t="str">
        <f t="shared" si="4"/>
        <v/>
      </c>
      <c r="CX34" s="5">
        <f t="shared" si="5"/>
        <v>-2</v>
      </c>
      <c r="CY34" s="5">
        <f t="shared" si="6"/>
        <v>-2</v>
      </c>
      <c r="CZ34" s="5" t="str">
        <f t="shared" si="7"/>
        <v/>
      </c>
      <c r="DB34" s="5">
        <v>29</v>
      </c>
      <c r="DC34" s="5">
        <f t="shared" si="8"/>
        <v>-2</v>
      </c>
      <c r="DD34" s="5">
        <f t="shared" si="9"/>
        <v>-2</v>
      </c>
    </row>
    <row r="35" spans="1:112" x14ac:dyDescent="0.2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4"/>
      <c r="L35" s="4"/>
      <c r="M35" s="4"/>
      <c r="N35" s="4"/>
      <c r="CC35" s="5">
        <v>30</v>
      </c>
      <c r="CD35" s="5">
        <f t="shared" si="0"/>
        <v>0.4338837391175584</v>
      </c>
      <c r="CE35" s="5">
        <f t="shared" si="1"/>
        <v>-0.90096886790241903</v>
      </c>
      <c r="CG35" s="5">
        <v>30</v>
      </c>
      <c r="CH35" s="5">
        <f t="shared" si="10"/>
        <v>-2</v>
      </c>
      <c r="CI35" s="5">
        <f t="shared" si="11"/>
        <v>-2</v>
      </c>
      <c r="CK35" s="5">
        <f>MOD(n-CK34,n)</f>
        <v>18</v>
      </c>
      <c r="CL35" s="5">
        <f t="shared" si="18"/>
        <v>-2</v>
      </c>
      <c r="CM35" s="5">
        <f t="shared" si="19"/>
        <v>-2</v>
      </c>
      <c r="CO35" s="5">
        <v>30</v>
      </c>
      <c r="CP35" s="5">
        <f t="shared" si="2"/>
        <v>0.4338837391175584</v>
      </c>
      <c r="CQ35" s="5">
        <f t="shared" si="3"/>
        <v>-0.90096886790241903</v>
      </c>
      <c r="CS35" s="5" t="str">
        <f t="shared" si="12"/>
        <v/>
      </c>
      <c r="CT35" s="5">
        <f>IF(CT$3=0,-2,CD35*$CT$2)</f>
        <v>0.45123908868226076</v>
      </c>
      <c r="CU35" s="5">
        <f>IF(CU$3=0,-2,CE35*$CT$2)</f>
        <v>-0.93700762261851578</v>
      </c>
      <c r="CW35" s="5" t="str">
        <f t="shared" si="4"/>
        <v/>
      </c>
      <c r="CX35" s="5">
        <f t="shared" si="5"/>
        <v>-2</v>
      </c>
      <c r="CY35" s="5">
        <f t="shared" si="6"/>
        <v>-2</v>
      </c>
      <c r="CZ35" s="5" t="str">
        <f t="shared" si="7"/>
        <v/>
      </c>
      <c r="DB35" s="5">
        <v>30</v>
      </c>
      <c r="DC35" s="5">
        <f t="shared" si="8"/>
        <v>-2</v>
      </c>
      <c r="DD35" s="5">
        <f t="shared" si="9"/>
        <v>-2</v>
      </c>
    </row>
    <row r="36" spans="1:112" x14ac:dyDescent="0.25">
      <c r="A36" s="66"/>
      <c r="D36" s="66"/>
      <c r="E36" s="66"/>
      <c r="F36" s="66"/>
      <c r="G36" s="66"/>
      <c r="H36" s="66"/>
      <c r="I36" s="66"/>
      <c r="J36" s="66"/>
      <c r="K36" s="4"/>
      <c r="L36" s="4"/>
      <c r="M36" s="4"/>
      <c r="N36" s="4"/>
      <c r="CC36" s="5">
        <v>31</v>
      </c>
      <c r="CD36" s="5">
        <f t="shared" ref="CD36" si="21">COS($CD$3-PI()*2*$CE$2*CC36/$CC$2)</f>
        <v>0.14904226617617533</v>
      </c>
      <c r="CE36" s="5">
        <f t="shared" ref="CE36" si="22">SIN($CD$3-PI()*2*$CE$2*CC36/$CC$2)</f>
        <v>-0.98883082622512841</v>
      </c>
      <c r="CG36" s="5">
        <v>31</v>
      </c>
      <c r="CH36" s="5">
        <f t="shared" ref="CH36" si="23">IF(CH$3=0,-2,CD36)</f>
        <v>-2</v>
      </c>
      <c r="CI36" s="5">
        <f t="shared" ref="CI36" si="24">IF(CI$3=0,-2,CE36)</f>
        <v>-2</v>
      </c>
      <c r="DB36" s="5">
        <v>31</v>
      </c>
      <c r="DC36" s="5">
        <f t="shared" si="8"/>
        <v>-2</v>
      </c>
      <c r="DD36" s="5">
        <f t="shared" si="9"/>
        <v>-2</v>
      </c>
    </row>
    <row r="37" spans="1:112" x14ac:dyDescent="0.25">
      <c r="A37" s="66"/>
      <c r="D37" s="66"/>
      <c r="E37" s="66"/>
      <c r="F37" s="66"/>
      <c r="G37" s="66"/>
      <c r="H37" s="66"/>
      <c r="I37" s="66"/>
      <c r="J37" s="66"/>
      <c r="K37" s="4"/>
      <c r="L37" s="4"/>
      <c r="M37" s="4"/>
      <c r="N37" s="4"/>
      <c r="CK37" s="5">
        <f t="shared" ref="CK37:CK66" si="25">MOD(n-CK5,n)</f>
        <v>0</v>
      </c>
      <c r="CL37" s="5">
        <f t="shared" si="18"/>
        <v>-2</v>
      </c>
      <c r="CM37" s="5">
        <f t="shared" si="19"/>
        <v>-2</v>
      </c>
      <c r="DB37" s="5">
        <v>32</v>
      </c>
      <c r="DC37" s="5">
        <f t="shared" si="8"/>
        <v>-2</v>
      </c>
      <c r="DD37" s="5">
        <f t="shared" si="9"/>
        <v>-2</v>
      </c>
    </row>
    <row r="38" spans="1:112" x14ac:dyDescent="0.25">
      <c r="A38" s="66"/>
      <c r="D38" s="66"/>
      <c r="E38" s="66"/>
      <c r="F38" s="66"/>
      <c r="G38" s="66"/>
      <c r="H38" s="66"/>
      <c r="I38" s="66"/>
      <c r="J38" s="66"/>
      <c r="K38" s="4"/>
      <c r="L38" s="4"/>
      <c r="M38" s="4"/>
      <c r="N38" s="4"/>
      <c r="CK38" s="5">
        <f t="shared" si="25"/>
        <v>11</v>
      </c>
      <c r="CL38" s="5">
        <f t="shared" si="18"/>
        <v>-2</v>
      </c>
      <c r="CM38" s="5">
        <f t="shared" si="19"/>
        <v>-2</v>
      </c>
      <c r="DB38" s="5">
        <v>33</v>
      </c>
      <c r="DC38" s="5">
        <f t="shared" si="8"/>
        <v>-2</v>
      </c>
      <c r="DD38" s="5">
        <f t="shared" si="9"/>
        <v>-2</v>
      </c>
    </row>
    <row r="39" spans="1:112" s="4" customFormat="1" x14ac:dyDescent="0.25">
      <c r="A39" s="66"/>
      <c r="B39" s="66"/>
      <c r="C39" s="66"/>
      <c r="D39" s="66"/>
      <c r="E39" s="66"/>
      <c r="F39" s="66"/>
      <c r="G39" s="66"/>
      <c r="H39" s="66"/>
      <c r="I39" s="66"/>
      <c r="J39" s="66"/>
      <c r="CC39" s="5"/>
      <c r="CD39" s="5"/>
      <c r="CE39" s="5"/>
      <c r="CF39" s="5"/>
      <c r="CG39" s="5"/>
      <c r="CH39" s="5"/>
      <c r="CI39" s="5"/>
      <c r="CJ39" s="5"/>
      <c r="CK39" s="5">
        <f t="shared" si="25"/>
        <v>10</v>
      </c>
      <c r="CL39" s="5">
        <f t="shared" si="18"/>
        <v>-2</v>
      </c>
      <c r="CM39" s="5">
        <f t="shared" si="19"/>
        <v>-2</v>
      </c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>
        <v>34</v>
      </c>
      <c r="DC39" s="5">
        <f t="shared" si="8"/>
        <v>-2</v>
      </c>
      <c r="DD39" s="5">
        <f t="shared" si="9"/>
        <v>-2</v>
      </c>
      <c r="DE39" s="5"/>
      <c r="DF39" s="5"/>
      <c r="DG39" s="5"/>
      <c r="DH39" s="5"/>
    </row>
    <row r="40" spans="1:112" s="4" customFormat="1" x14ac:dyDescent="0.25">
      <c r="A40" s="66"/>
      <c r="B40" s="66"/>
      <c r="C40" s="66"/>
      <c r="D40" s="66"/>
      <c r="E40" s="66"/>
      <c r="F40" s="66"/>
      <c r="G40" s="66"/>
      <c r="H40" s="66"/>
      <c r="I40" s="66"/>
      <c r="J40" s="66"/>
      <c r="CC40" s="5"/>
      <c r="CD40" s="5"/>
      <c r="CE40" s="5"/>
      <c r="CF40" s="5"/>
      <c r="CG40" s="5"/>
      <c r="CH40" s="5"/>
      <c r="CI40" s="5"/>
      <c r="CJ40" s="5"/>
      <c r="CK40" s="5">
        <f t="shared" si="25"/>
        <v>1</v>
      </c>
      <c r="CL40" s="5">
        <f t="shared" si="18"/>
        <v>-2</v>
      </c>
      <c r="CM40" s="5">
        <f t="shared" si="19"/>
        <v>-2</v>
      </c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>
        <v>35</v>
      </c>
      <c r="DC40" s="5">
        <f t="shared" si="8"/>
        <v>-2</v>
      </c>
      <c r="DD40" s="5">
        <f t="shared" si="9"/>
        <v>-2</v>
      </c>
      <c r="DE40" s="5"/>
      <c r="DF40" s="5"/>
      <c r="DG40" s="5"/>
      <c r="DH40" s="5"/>
    </row>
    <row r="41" spans="1:112" s="4" customFormat="1" x14ac:dyDescent="0.25">
      <c r="A41" s="66"/>
      <c r="B41" s="66"/>
      <c r="C41" s="66"/>
      <c r="D41" s="66"/>
      <c r="E41" s="66"/>
      <c r="F41" s="66"/>
      <c r="G41" s="66"/>
      <c r="H41" s="66"/>
      <c r="I41" s="66"/>
      <c r="J41" s="66"/>
      <c r="CC41" s="5"/>
      <c r="CD41" s="5"/>
      <c r="CE41" s="5"/>
      <c r="CF41" s="5"/>
      <c r="CG41" s="5"/>
      <c r="CH41" s="5"/>
      <c r="CI41" s="5"/>
      <c r="CJ41" s="5"/>
      <c r="CK41" s="5">
        <f t="shared" si="25"/>
        <v>20</v>
      </c>
      <c r="CL41" s="5">
        <f t="shared" si="18"/>
        <v>-2</v>
      </c>
      <c r="CM41" s="5">
        <f t="shared" si="19"/>
        <v>-2</v>
      </c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>
        <v>36</v>
      </c>
      <c r="DC41" s="5">
        <f t="shared" si="8"/>
        <v>-2</v>
      </c>
      <c r="DD41" s="5">
        <f t="shared" si="9"/>
        <v>-2</v>
      </c>
      <c r="DE41" s="5"/>
      <c r="DF41" s="5"/>
      <c r="DG41" s="5"/>
      <c r="DH41" s="5"/>
    </row>
    <row r="42" spans="1:112" s="4" customFormat="1" x14ac:dyDescent="0.25">
      <c r="A42" s="66"/>
      <c r="B42" s="66"/>
      <c r="C42" s="66"/>
      <c r="D42" s="66"/>
      <c r="E42" s="66"/>
      <c r="F42" s="66"/>
      <c r="G42" s="66"/>
      <c r="H42" s="66"/>
      <c r="I42" s="66"/>
      <c r="J42" s="66"/>
      <c r="CC42" s="5"/>
      <c r="CD42" s="5"/>
      <c r="CE42" s="5"/>
      <c r="CF42" s="5"/>
      <c r="CG42" s="5"/>
      <c r="CH42" s="5"/>
      <c r="CI42" s="5"/>
      <c r="CJ42" s="5"/>
      <c r="CK42" s="5">
        <f t="shared" si="25"/>
        <v>12</v>
      </c>
      <c r="CL42" s="5">
        <f t="shared" si="18"/>
        <v>-2</v>
      </c>
      <c r="CM42" s="5">
        <f t="shared" si="19"/>
        <v>-2</v>
      </c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>
        <v>37</v>
      </c>
      <c r="DC42" s="5">
        <f t="shared" si="8"/>
        <v>-2</v>
      </c>
      <c r="DD42" s="5">
        <f t="shared" si="9"/>
        <v>-2</v>
      </c>
      <c r="DE42" s="5"/>
      <c r="DF42" s="5"/>
      <c r="DG42" s="5"/>
      <c r="DH42" s="5"/>
    </row>
    <row r="43" spans="1:112" s="4" customFormat="1" x14ac:dyDescent="0.25">
      <c r="A43" s="66"/>
      <c r="B43" s="66"/>
      <c r="C43" s="66"/>
      <c r="D43" s="66"/>
      <c r="E43" s="66"/>
      <c r="F43" s="66"/>
      <c r="G43" s="66"/>
      <c r="H43" s="66"/>
      <c r="I43" s="66"/>
      <c r="J43" s="66"/>
      <c r="CC43" s="5"/>
      <c r="CD43" s="5"/>
      <c r="CE43" s="5"/>
      <c r="CF43" s="5"/>
      <c r="CG43" s="5"/>
      <c r="CH43" s="5"/>
      <c r="CI43" s="5"/>
      <c r="CJ43" s="5"/>
      <c r="CK43" s="5">
        <f t="shared" si="25"/>
        <v>9</v>
      </c>
      <c r="CL43" s="5">
        <f t="shared" si="18"/>
        <v>-2</v>
      </c>
      <c r="CM43" s="5">
        <f t="shared" si="19"/>
        <v>-2</v>
      </c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>
        <v>38</v>
      </c>
      <c r="DC43" s="5">
        <f t="shared" si="8"/>
        <v>-2</v>
      </c>
      <c r="DD43" s="5">
        <f t="shared" si="9"/>
        <v>-2</v>
      </c>
      <c r="DE43" s="5"/>
      <c r="DF43" s="5"/>
      <c r="DG43" s="5"/>
      <c r="DH43" s="5"/>
    </row>
    <row r="44" spans="1:112" s="4" customFormat="1" x14ac:dyDescent="0.25">
      <c r="A44" s="66"/>
      <c r="B44" s="66"/>
      <c r="C44" s="66"/>
      <c r="D44" s="66"/>
      <c r="E44" s="66"/>
      <c r="F44" s="66"/>
      <c r="G44" s="66"/>
      <c r="H44" s="66"/>
      <c r="I44" s="66"/>
      <c r="J44" s="66"/>
      <c r="CC44" s="5"/>
      <c r="CD44" s="5"/>
      <c r="CE44" s="5"/>
      <c r="CF44" s="5"/>
      <c r="CG44" s="5"/>
      <c r="CH44" s="5"/>
      <c r="CI44" s="5"/>
      <c r="CJ44" s="5"/>
      <c r="CK44" s="5">
        <f t="shared" si="25"/>
        <v>2</v>
      </c>
      <c r="CL44" s="5">
        <f t="shared" si="18"/>
        <v>-2</v>
      </c>
      <c r="CM44" s="5">
        <f t="shared" si="19"/>
        <v>-2</v>
      </c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>
        <v>39</v>
      </c>
      <c r="DC44" s="5">
        <f t="shared" si="8"/>
        <v>-2</v>
      </c>
      <c r="DD44" s="5">
        <f t="shared" si="9"/>
        <v>-2</v>
      </c>
      <c r="DE44" s="5"/>
      <c r="DF44" s="5"/>
      <c r="DG44" s="5"/>
      <c r="DH44" s="5"/>
    </row>
    <row r="45" spans="1:112" s="4" customFormat="1" x14ac:dyDescent="0.25">
      <c r="A45" s="66"/>
      <c r="B45" s="66"/>
      <c r="C45" s="66"/>
      <c r="D45" s="66"/>
      <c r="E45" s="66"/>
      <c r="F45" s="66"/>
      <c r="G45" s="66"/>
      <c r="H45" s="66"/>
      <c r="I45" s="66"/>
      <c r="J45" s="66"/>
      <c r="CC45" s="5"/>
      <c r="CD45" s="5"/>
      <c r="CE45" s="5"/>
      <c r="CF45" s="5"/>
      <c r="CG45" s="5"/>
      <c r="CH45" s="5"/>
      <c r="CI45" s="5"/>
      <c r="CJ45" s="5"/>
      <c r="CK45" s="5">
        <f t="shared" si="25"/>
        <v>19</v>
      </c>
      <c r="CL45" s="5">
        <f t="shared" si="18"/>
        <v>-2</v>
      </c>
      <c r="CM45" s="5">
        <f t="shared" si="19"/>
        <v>-2</v>
      </c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>
        <v>40</v>
      </c>
      <c r="DC45" s="5">
        <f t="shared" si="8"/>
        <v>-2</v>
      </c>
      <c r="DD45" s="5">
        <f t="shared" si="9"/>
        <v>-2</v>
      </c>
      <c r="DE45" s="5"/>
      <c r="DF45" s="5"/>
      <c r="DG45" s="5"/>
      <c r="DH45" s="5"/>
    </row>
    <row r="46" spans="1:112" s="4" customFormat="1" x14ac:dyDescent="0.25">
      <c r="CC46" s="5"/>
      <c r="CD46" s="5"/>
      <c r="CE46" s="5"/>
      <c r="CF46" s="5"/>
      <c r="CG46" s="5"/>
      <c r="CH46" s="5"/>
      <c r="CI46" s="5"/>
      <c r="CJ46" s="5"/>
      <c r="CK46" s="5">
        <f t="shared" si="25"/>
        <v>13</v>
      </c>
      <c r="CL46" s="5">
        <f t="shared" si="18"/>
        <v>-2</v>
      </c>
      <c r="CM46" s="5">
        <f t="shared" si="19"/>
        <v>-2</v>
      </c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>
        <v>41</v>
      </c>
      <c r="DC46" s="5">
        <f t="shared" si="8"/>
        <v>-2</v>
      </c>
      <c r="DD46" s="5">
        <f t="shared" si="9"/>
        <v>-2</v>
      </c>
      <c r="DE46" s="5"/>
      <c r="DF46" s="5"/>
      <c r="DG46" s="5"/>
      <c r="DH46" s="5"/>
    </row>
    <row r="47" spans="1:112" s="4" customFormat="1" x14ac:dyDescent="0.25">
      <c r="CC47" s="5"/>
      <c r="CD47" s="5"/>
      <c r="CE47" s="5"/>
      <c r="CF47" s="5"/>
      <c r="CG47" s="5"/>
      <c r="CH47" s="5"/>
      <c r="CI47" s="5"/>
      <c r="CJ47" s="5"/>
      <c r="CK47" s="5">
        <f t="shared" si="25"/>
        <v>8</v>
      </c>
      <c r="CL47" s="5">
        <f t="shared" si="18"/>
        <v>-2</v>
      </c>
      <c r="CM47" s="5">
        <f t="shared" si="19"/>
        <v>-2</v>
      </c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>
        <v>42</v>
      </c>
      <c r="DC47" s="5">
        <f t="shared" si="8"/>
        <v>-2</v>
      </c>
      <c r="DD47" s="5">
        <f t="shared" si="9"/>
        <v>-2</v>
      </c>
      <c r="DE47" s="5"/>
      <c r="DF47" s="5"/>
      <c r="DG47" s="5"/>
      <c r="DH47" s="5"/>
    </row>
    <row r="48" spans="1:112" s="4" customFormat="1" x14ac:dyDescent="0.25">
      <c r="CC48" s="5"/>
      <c r="CD48" s="5"/>
      <c r="CE48" s="5"/>
      <c r="CF48" s="5"/>
      <c r="CG48" s="5"/>
      <c r="CH48" s="5"/>
      <c r="CI48" s="5"/>
      <c r="CJ48" s="5"/>
      <c r="CK48" s="5">
        <f t="shared" si="25"/>
        <v>3</v>
      </c>
      <c r="CL48" s="5">
        <f t="shared" si="18"/>
        <v>-2</v>
      </c>
      <c r="CM48" s="5">
        <f t="shared" si="19"/>
        <v>-2</v>
      </c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>
        <v>43</v>
      </c>
      <c r="DC48" s="5">
        <f t="shared" si="8"/>
        <v>-2</v>
      </c>
      <c r="DD48" s="5">
        <f t="shared" si="9"/>
        <v>-2</v>
      </c>
      <c r="DE48" s="5"/>
      <c r="DF48" s="5"/>
      <c r="DG48" s="5"/>
      <c r="DH48" s="5"/>
    </row>
    <row r="49" spans="81:112" s="4" customFormat="1" x14ac:dyDescent="0.25">
      <c r="CC49" s="5"/>
      <c r="CD49" s="5"/>
      <c r="CE49" s="5"/>
      <c r="CF49" s="5"/>
      <c r="CG49" s="5"/>
      <c r="CH49" s="5"/>
      <c r="CI49" s="5"/>
      <c r="CJ49" s="5"/>
      <c r="CK49" s="5">
        <f t="shared" si="25"/>
        <v>18</v>
      </c>
      <c r="CL49" s="5">
        <f t="shared" si="18"/>
        <v>-2</v>
      </c>
      <c r="CM49" s="5">
        <f t="shared" si="19"/>
        <v>-2</v>
      </c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>
        <v>44</v>
      </c>
      <c r="DC49" s="5">
        <f t="shared" si="8"/>
        <v>-2</v>
      </c>
      <c r="DD49" s="5">
        <f t="shared" si="9"/>
        <v>-2</v>
      </c>
      <c r="DE49" s="5"/>
      <c r="DF49" s="5"/>
      <c r="DG49" s="5"/>
      <c r="DH49" s="5"/>
    </row>
    <row r="50" spans="81:112" s="4" customFormat="1" x14ac:dyDescent="0.25">
      <c r="CC50" s="5"/>
      <c r="CD50" s="5"/>
      <c r="CE50" s="5"/>
      <c r="CF50" s="5"/>
      <c r="CG50" s="5"/>
      <c r="CH50" s="5"/>
      <c r="CI50" s="5"/>
      <c r="CJ50" s="5"/>
      <c r="CK50" s="5">
        <f t="shared" si="25"/>
        <v>14</v>
      </c>
      <c r="CL50" s="5">
        <f t="shared" si="18"/>
        <v>-2</v>
      </c>
      <c r="CM50" s="5">
        <f t="shared" si="19"/>
        <v>-2</v>
      </c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>
        <v>45</v>
      </c>
      <c r="DC50" s="5">
        <f t="shared" si="8"/>
        <v>-2</v>
      </c>
      <c r="DD50" s="5">
        <f t="shared" si="9"/>
        <v>-2</v>
      </c>
      <c r="DE50" s="5"/>
      <c r="DF50" s="5"/>
      <c r="DG50" s="5"/>
      <c r="DH50" s="5"/>
    </row>
    <row r="51" spans="81:112" s="4" customFormat="1" x14ac:dyDescent="0.25">
      <c r="CC51" s="5"/>
      <c r="CD51" s="5"/>
      <c r="CE51" s="5"/>
      <c r="CF51" s="5"/>
      <c r="CG51" s="5"/>
      <c r="CH51" s="5"/>
      <c r="CI51" s="5"/>
      <c r="CJ51" s="5"/>
      <c r="CK51" s="5">
        <f t="shared" si="25"/>
        <v>7</v>
      </c>
      <c r="CL51" s="5">
        <f t="shared" si="18"/>
        <v>-2</v>
      </c>
      <c r="CM51" s="5">
        <f t="shared" si="19"/>
        <v>-2</v>
      </c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>
        <v>46</v>
      </c>
      <c r="DC51" s="5">
        <f t="shared" si="8"/>
        <v>-2</v>
      </c>
      <c r="DD51" s="5">
        <f t="shared" si="9"/>
        <v>-2</v>
      </c>
      <c r="DE51" s="5"/>
      <c r="DF51" s="5"/>
      <c r="DG51" s="5"/>
      <c r="DH51" s="5"/>
    </row>
    <row r="52" spans="81:112" s="4" customFormat="1" x14ac:dyDescent="0.25">
      <c r="CC52" s="5"/>
      <c r="CD52" s="5"/>
      <c r="CE52" s="5"/>
      <c r="CF52" s="5"/>
      <c r="CG52" s="5"/>
      <c r="CH52" s="5"/>
      <c r="CI52" s="5"/>
      <c r="CJ52" s="5"/>
      <c r="CK52" s="5">
        <f t="shared" si="25"/>
        <v>4</v>
      </c>
      <c r="CL52" s="5">
        <f t="shared" si="18"/>
        <v>-2</v>
      </c>
      <c r="CM52" s="5">
        <f t="shared" si="19"/>
        <v>-2</v>
      </c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>
        <v>47</v>
      </c>
      <c r="DC52" s="5">
        <f t="shared" si="8"/>
        <v>-2</v>
      </c>
      <c r="DD52" s="5">
        <f t="shared" si="9"/>
        <v>-2</v>
      </c>
      <c r="DE52" s="5"/>
      <c r="DF52" s="5"/>
      <c r="DG52" s="5"/>
      <c r="DH52" s="5"/>
    </row>
    <row r="53" spans="81:112" s="4" customFormat="1" x14ac:dyDescent="0.25">
      <c r="CC53" s="5"/>
      <c r="CD53" s="5"/>
      <c r="CE53" s="5"/>
      <c r="CF53" s="5"/>
      <c r="CG53" s="5"/>
      <c r="CH53" s="5"/>
      <c r="CI53" s="5"/>
      <c r="CJ53" s="5"/>
      <c r="CK53" s="5">
        <f t="shared" si="25"/>
        <v>17</v>
      </c>
      <c r="CL53" s="5">
        <f t="shared" si="18"/>
        <v>-2</v>
      </c>
      <c r="CM53" s="5">
        <f t="shared" si="19"/>
        <v>-2</v>
      </c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>
        <v>48</v>
      </c>
      <c r="DC53" s="5">
        <f t="shared" si="8"/>
        <v>-2</v>
      </c>
      <c r="DD53" s="5">
        <f t="shared" si="9"/>
        <v>-2</v>
      </c>
      <c r="DE53" s="5"/>
      <c r="DF53" s="5"/>
      <c r="DG53" s="5"/>
      <c r="DH53" s="5"/>
    </row>
    <row r="54" spans="81:112" s="4" customFormat="1" x14ac:dyDescent="0.25">
      <c r="CC54" s="5"/>
      <c r="CD54" s="5"/>
      <c r="CE54" s="5"/>
      <c r="CF54" s="5"/>
      <c r="CG54" s="5"/>
      <c r="CH54" s="5"/>
      <c r="CI54" s="5"/>
      <c r="CJ54" s="5"/>
      <c r="CK54" s="5">
        <f t="shared" si="25"/>
        <v>15</v>
      </c>
      <c r="CL54" s="5">
        <f t="shared" si="18"/>
        <v>-2</v>
      </c>
      <c r="CM54" s="5">
        <f t="shared" si="19"/>
        <v>-2</v>
      </c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>
        <v>49</v>
      </c>
      <c r="DC54" s="5">
        <f t="shared" si="8"/>
        <v>-2</v>
      </c>
      <c r="DD54" s="5">
        <f t="shared" si="9"/>
        <v>-2</v>
      </c>
      <c r="DE54" s="5"/>
      <c r="DF54" s="5"/>
      <c r="DG54" s="5"/>
      <c r="DH54" s="5"/>
    </row>
    <row r="55" spans="81:112" s="4" customFormat="1" x14ac:dyDescent="0.25">
      <c r="CC55" s="5"/>
      <c r="CD55" s="5"/>
      <c r="CE55" s="5"/>
      <c r="CF55" s="5"/>
      <c r="CG55" s="5"/>
      <c r="CH55" s="5"/>
      <c r="CI55" s="5"/>
      <c r="CJ55" s="5"/>
      <c r="CK55" s="5">
        <f t="shared" si="25"/>
        <v>6</v>
      </c>
      <c r="CL55" s="5">
        <f t="shared" si="18"/>
        <v>-2</v>
      </c>
      <c r="CM55" s="5">
        <f t="shared" si="19"/>
        <v>-2</v>
      </c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>
        <v>50</v>
      </c>
      <c r="DC55" s="5">
        <f t="shared" si="8"/>
        <v>-2</v>
      </c>
      <c r="DD55" s="5">
        <f t="shared" si="9"/>
        <v>-2</v>
      </c>
      <c r="DE55" s="5"/>
      <c r="DF55" s="5"/>
      <c r="DG55" s="5"/>
      <c r="DH55" s="5"/>
    </row>
    <row r="56" spans="81:112" s="4" customFormat="1" x14ac:dyDescent="0.25">
      <c r="CC56" s="5"/>
      <c r="CD56" s="5"/>
      <c r="CE56" s="5"/>
      <c r="CF56" s="5"/>
      <c r="CG56" s="5"/>
      <c r="CH56" s="5"/>
      <c r="CI56" s="5"/>
      <c r="CJ56" s="5"/>
      <c r="CK56" s="5">
        <f t="shared" si="25"/>
        <v>5</v>
      </c>
      <c r="CL56" s="5">
        <f t="shared" si="18"/>
        <v>-2</v>
      </c>
      <c r="CM56" s="5">
        <f t="shared" si="19"/>
        <v>-2</v>
      </c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>
        <v>51</v>
      </c>
      <c r="DC56" s="5">
        <f t="shared" si="8"/>
        <v>-2</v>
      </c>
      <c r="DD56" s="5">
        <f t="shared" si="9"/>
        <v>-2</v>
      </c>
      <c r="DE56" s="5"/>
      <c r="DF56" s="5"/>
      <c r="DG56" s="5"/>
      <c r="DH56" s="5"/>
    </row>
    <row r="57" spans="81:112" s="4" customFormat="1" x14ac:dyDescent="0.25">
      <c r="CC57" s="5"/>
      <c r="CD57" s="5"/>
      <c r="CE57" s="5"/>
      <c r="CF57" s="5"/>
      <c r="CG57" s="5"/>
      <c r="CH57" s="5"/>
      <c r="CI57" s="5"/>
      <c r="CJ57" s="5"/>
      <c r="CK57" s="5">
        <f t="shared" si="25"/>
        <v>16</v>
      </c>
      <c r="CL57" s="5">
        <f t="shared" si="18"/>
        <v>-2</v>
      </c>
      <c r="CM57" s="5">
        <f t="shared" si="19"/>
        <v>-2</v>
      </c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>
        <v>52</v>
      </c>
      <c r="DC57" s="5">
        <f t="shared" si="8"/>
        <v>-2</v>
      </c>
      <c r="DD57" s="5">
        <f t="shared" si="9"/>
        <v>-2</v>
      </c>
      <c r="DE57" s="5"/>
      <c r="DF57" s="5"/>
      <c r="DG57" s="5"/>
      <c r="DH57" s="5"/>
    </row>
    <row r="58" spans="81:112" s="4" customFormat="1" x14ac:dyDescent="0.25">
      <c r="CC58" s="5"/>
      <c r="CD58" s="5"/>
      <c r="CE58" s="5"/>
      <c r="CF58" s="5"/>
      <c r="CG58" s="5"/>
      <c r="CH58" s="5"/>
      <c r="CI58" s="5"/>
      <c r="CJ58" s="5"/>
      <c r="CK58" s="5">
        <f t="shared" si="25"/>
        <v>16</v>
      </c>
      <c r="CL58" s="5">
        <f t="shared" si="18"/>
        <v>-2</v>
      </c>
      <c r="CM58" s="5">
        <f t="shared" si="19"/>
        <v>-2</v>
      </c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>
        <v>53</v>
      </c>
      <c r="DC58" s="5">
        <f t="shared" si="8"/>
        <v>-2</v>
      </c>
      <c r="DD58" s="5">
        <f t="shared" si="9"/>
        <v>-2</v>
      </c>
      <c r="DE58" s="5"/>
      <c r="DF58" s="5"/>
      <c r="DG58" s="5"/>
      <c r="DH58" s="5"/>
    </row>
    <row r="59" spans="81:112" s="4" customFormat="1" x14ac:dyDescent="0.25">
      <c r="CC59" s="5"/>
      <c r="CD59" s="5"/>
      <c r="CE59" s="5"/>
      <c r="CF59" s="5"/>
      <c r="CG59" s="5"/>
      <c r="CH59" s="5"/>
      <c r="CI59" s="5"/>
      <c r="CJ59" s="5"/>
      <c r="CK59" s="5">
        <f t="shared" si="25"/>
        <v>5</v>
      </c>
      <c r="CL59" s="5">
        <f t="shared" si="18"/>
        <v>-2</v>
      </c>
      <c r="CM59" s="5">
        <f t="shared" si="19"/>
        <v>-2</v>
      </c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>
        <v>54</v>
      </c>
      <c r="DC59" s="5">
        <f t="shared" si="8"/>
        <v>-2</v>
      </c>
      <c r="DD59" s="5">
        <f t="shared" si="9"/>
        <v>-2</v>
      </c>
      <c r="DE59" s="5"/>
      <c r="DF59" s="5"/>
      <c r="DG59" s="5"/>
      <c r="DH59" s="5"/>
    </row>
    <row r="60" spans="81:112" s="4" customFormat="1" x14ac:dyDescent="0.25">
      <c r="CC60" s="5"/>
      <c r="CD60" s="5"/>
      <c r="CE60" s="5"/>
      <c r="CF60" s="5"/>
      <c r="CG60" s="5"/>
      <c r="CH60" s="5"/>
      <c r="CI60" s="5"/>
      <c r="CJ60" s="5"/>
      <c r="CK60" s="5">
        <f t="shared" si="25"/>
        <v>6</v>
      </c>
      <c r="CL60" s="5">
        <f t="shared" si="18"/>
        <v>-2</v>
      </c>
      <c r="CM60" s="5">
        <f t="shared" si="19"/>
        <v>-2</v>
      </c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>
        <v>55</v>
      </c>
      <c r="DC60" s="5">
        <f t="shared" si="8"/>
        <v>-2</v>
      </c>
      <c r="DD60" s="5">
        <f t="shared" si="9"/>
        <v>-2</v>
      </c>
      <c r="DE60" s="5"/>
      <c r="DF60" s="5"/>
      <c r="DG60" s="5"/>
      <c r="DH60" s="5"/>
    </row>
    <row r="61" spans="81:112" s="4" customFormat="1" x14ac:dyDescent="0.25">
      <c r="CC61" s="5"/>
      <c r="CD61" s="5"/>
      <c r="CE61" s="5"/>
      <c r="CF61" s="5"/>
      <c r="CG61" s="5"/>
      <c r="CH61" s="5"/>
      <c r="CI61" s="5"/>
      <c r="CJ61" s="5"/>
      <c r="CK61" s="5">
        <f t="shared" si="25"/>
        <v>15</v>
      </c>
      <c r="CL61" s="5">
        <f t="shared" si="18"/>
        <v>-2</v>
      </c>
      <c r="CM61" s="5">
        <f t="shared" si="19"/>
        <v>-2</v>
      </c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>
        <v>56</v>
      </c>
      <c r="DC61" s="5">
        <f t="shared" si="8"/>
        <v>-2</v>
      </c>
      <c r="DD61" s="5">
        <f t="shared" si="9"/>
        <v>-2</v>
      </c>
      <c r="DE61" s="5"/>
      <c r="DF61" s="5"/>
      <c r="DG61" s="5"/>
      <c r="DH61" s="5"/>
    </row>
    <row r="62" spans="81:112" s="4" customFormat="1" x14ac:dyDescent="0.25">
      <c r="CC62" s="5"/>
      <c r="CD62" s="5"/>
      <c r="CE62" s="5"/>
      <c r="CF62" s="5"/>
      <c r="CG62" s="5"/>
      <c r="CH62" s="5"/>
      <c r="CI62" s="5"/>
      <c r="CJ62" s="5"/>
      <c r="CK62" s="5">
        <f t="shared" si="25"/>
        <v>17</v>
      </c>
      <c r="CL62" s="5">
        <f t="shared" si="18"/>
        <v>-2</v>
      </c>
      <c r="CM62" s="5">
        <f t="shared" si="19"/>
        <v>-2</v>
      </c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>
        <v>57</v>
      </c>
      <c r="DC62" s="5">
        <f t="shared" si="8"/>
        <v>-2</v>
      </c>
      <c r="DD62" s="5">
        <f t="shared" si="9"/>
        <v>-2</v>
      </c>
      <c r="DE62" s="5"/>
      <c r="DF62" s="5"/>
      <c r="DG62" s="5"/>
      <c r="DH62" s="5"/>
    </row>
    <row r="63" spans="81:112" s="4" customFormat="1" x14ac:dyDescent="0.25">
      <c r="CC63" s="5"/>
      <c r="CD63" s="5"/>
      <c r="CE63" s="5"/>
      <c r="CF63" s="5"/>
      <c r="CG63" s="5"/>
      <c r="CH63" s="5"/>
      <c r="CI63" s="5"/>
      <c r="CJ63" s="5"/>
      <c r="CK63" s="5">
        <f t="shared" si="25"/>
        <v>4</v>
      </c>
      <c r="CL63" s="5">
        <f t="shared" si="18"/>
        <v>-2</v>
      </c>
      <c r="CM63" s="5">
        <f t="shared" si="19"/>
        <v>-2</v>
      </c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>
        <v>58</v>
      </c>
      <c r="DC63" s="5">
        <f t="shared" si="8"/>
        <v>-2</v>
      </c>
      <c r="DD63" s="5">
        <f t="shared" si="9"/>
        <v>-2</v>
      </c>
      <c r="DE63" s="5"/>
      <c r="DF63" s="5"/>
      <c r="DG63" s="5"/>
      <c r="DH63" s="5"/>
    </row>
    <row r="64" spans="81:112" s="4" customFormat="1" x14ac:dyDescent="0.25">
      <c r="CC64" s="5"/>
      <c r="CD64" s="5"/>
      <c r="CE64" s="5"/>
      <c r="CF64" s="5"/>
      <c r="CG64" s="5"/>
      <c r="CH64" s="5"/>
      <c r="CI64" s="5"/>
      <c r="CJ64" s="5"/>
      <c r="CK64" s="5">
        <f t="shared" si="25"/>
        <v>7</v>
      </c>
      <c r="CL64" s="5">
        <f t="shared" si="18"/>
        <v>-2</v>
      </c>
      <c r="CM64" s="5">
        <f t="shared" si="19"/>
        <v>-2</v>
      </c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>
        <v>59</v>
      </c>
      <c r="DC64" s="5">
        <f t="shared" si="8"/>
        <v>-2</v>
      </c>
      <c r="DD64" s="5">
        <f t="shared" si="9"/>
        <v>-2</v>
      </c>
      <c r="DE64" s="5"/>
      <c r="DF64" s="5"/>
      <c r="DG64" s="5"/>
      <c r="DH64" s="5"/>
    </row>
    <row r="65" spans="81:112" s="4" customFormat="1" x14ac:dyDescent="0.25">
      <c r="CC65" s="5"/>
      <c r="CD65" s="5"/>
      <c r="CE65" s="5"/>
      <c r="CF65" s="5"/>
      <c r="CG65" s="5"/>
      <c r="CH65" s="5"/>
      <c r="CI65" s="5"/>
      <c r="CJ65" s="5"/>
      <c r="CK65" s="5">
        <f t="shared" si="25"/>
        <v>14</v>
      </c>
      <c r="CL65" s="5">
        <f t="shared" si="18"/>
        <v>-2</v>
      </c>
      <c r="CM65" s="5">
        <f t="shared" si="19"/>
        <v>-2</v>
      </c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>
        <v>60</v>
      </c>
      <c r="DC65" s="5">
        <f t="shared" si="8"/>
        <v>-2</v>
      </c>
      <c r="DD65" s="5">
        <f t="shared" si="9"/>
        <v>-2</v>
      </c>
      <c r="DE65" s="5"/>
      <c r="DF65" s="5"/>
      <c r="DG65" s="5"/>
      <c r="DH65" s="5"/>
    </row>
    <row r="66" spans="81:112" s="4" customFormat="1" x14ac:dyDescent="0.25">
      <c r="CC66" s="5"/>
      <c r="CD66" s="5"/>
      <c r="CE66" s="5"/>
      <c r="CF66" s="5"/>
      <c r="CG66" s="5"/>
      <c r="CH66" s="5"/>
      <c r="CI66" s="5"/>
      <c r="CJ66" s="5"/>
      <c r="CK66" s="5">
        <f t="shared" si="25"/>
        <v>18</v>
      </c>
      <c r="CL66" s="5">
        <f t="shared" si="18"/>
        <v>-2</v>
      </c>
      <c r="CM66" s="5">
        <f t="shared" si="19"/>
        <v>-2</v>
      </c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>
        <v>61</v>
      </c>
      <c r="DC66" s="5">
        <f t="shared" si="8"/>
        <v>-2</v>
      </c>
      <c r="DD66" s="5">
        <f t="shared" si="9"/>
        <v>-2</v>
      </c>
      <c r="DE66" s="5"/>
      <c r="DF66" s="5"/>
      <c r="DG66" s="5"/>
      <c r="DH66" s="5"/>
    </row>
    <row r="67" spans="81:112" s="4" customFormat="1" x14ac:dyDescent="0.25"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>
        <v>62</v>
      </c>
      <c r="DC67" s="5">
        <f t="shared" si="8"/>
        <v>-2</v>
      </c>
      <c r="DD67" s="5">
        <f t="shared" si="9"/>
        <v>-2</v>
      </c>
      <c r="DE67" s="5"/>
      <c r="DF67" s="5"/>
      <c r="DG67" s="5"/>
      <c r="DH67" s="5"/>
    </row>
    <row r="68" spans="81:112" s="4" customFormat="1" x14ac:dyDescent="0.25"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>
        <v>63</v>
      </c>
      <c r="DC68" s="5">
        <f t="shared" si="8"/>
        <v>-2</v>
      </c>
      <c r="DD68" s="5">
        <f t="shared" si="9"/>
        <v>-2</v>
      </c>
      <c r="DE68" s="5"/>
      <c r="DF68" s="5"/>
      <c r="DG68" s="5"/>
      <c r="DH68" s="5"/>
    </row>
    <row r="69" spans="81:112" s="4" customFormat="1" x14ac:dyDescent="0.25"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>
        <v>64</v>
      </c>
      <c r="DC69" s="5">
        <f t="shared" ref="DC69:DC132" si="26">IF($DC$3=0,-2,COS($CD$3-PI()*2*$CE$2*DB69/200))</f>
        <v>-2</v>
      </c>
      <c r="DD69" s="5">
        <f t="shared" ref="DD69:DD132" si="27">IF($DD$3=0,-2,SIN($CD$3-PI()*2*$CE$2*DB69/200))</f>
        <v>-2</v>
      </c>
      <c r="DE69" s="5"/>
      <c r="DF69" s="5"/>
      <c r="DG69" s="5"/>
      <c r="DH69" s="5"/>
    </row>
    <row r="70" spans="81:112" s="4" customFormat="1" x14ac:dyDescent="0.25"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>
        <v>65</v>
      </c>
      <c r="DC70" s="5">
        <f t="shared" si="26"/>
        <v>-2</v>
      </c>
      <c r="DD70" s="5">
        <f t="shared" si="27"/>
        <v>-2</v>
      </c>
      <c r="DE70" s="5"/>
      <c r="DF70" s="5"/>
      <c r="DG70" s="5"/>
      <c r="DH70" s="5"/>
    </row>
    <row r="71" spans="81:112" s="4" customFormat="1" x14ac:dyDescent="0.25"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>
        <v>66</v>
      </c>
      <c r="DC71" s="5">
        <f t="shared" si="26"/>
        <v>-2</v>
      </c>
      <c r="DD71" s="5">
        <f t="shared" si="27"/>
        <v>-2</v>
      </c>
      <c r="DE71" s="5"/>
      <c r="DF71" s="5"/>
      <c r="DG71" s="5"/>
      <c r="DH71" s="5"/>
    </row>
    <row r="72" spans="81:112" s="4" customFormat="1" x14ac:dyDescent="0.25"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>
        <v>67</v>
      </c>
      <c r="DC72" s="5">
        <f t="shared" si="26"/>
        <v>-2</v>
      </c>
      <c r="DD72" s="5">
        <f t="shared" si="27"/>
        <v>-2</v>
      </c>
      <c r="DE72" s="5"/>
      <c r="DF72" s="5"/>
      <c r="DG72" s="5"/>
      <c r="DH72" s="5"/>
    </row>
    <row r="73" spans="81:112" s="4" customFormat="1" x14ac:dyDescent="0.25"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>
        <v>68</v>
      </c>
      <c r="DC73" s="5">
        <f t="shared" si="26"/>
        <v>-2</v>
      </c>
      <c r="DD73" s="5">
        <f t="shared" si="27"/>
        <v>-2</v>
      </c>
      <c r="DE73" s="5"/>
      <c r="DF73" s="5"/>
      <c r="DG73" s="5"/>
      <c r="DH73" s="5"/>
    </row>
    <row r="74" spans="81:112" s="4" customFormat="1" x14ac:dyDescent="0.25"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>
        <v>69</v>
      </c>
      <c r="DC74" s="5">
        <f t="shared" si="26"/>
        <v>-2</v>
      </c>
      <c r="DD74" s="5">
        <f t="shared" si="27"/>
        <v>-2</v>
      </c>
      <c r="DE74" s="5"/>
      <c r="DF74" s="5"/>
      <c r="DG74" s="5"/>
      <c r="DH74" s="5"/>
    </row>
    <row r="75" spans="81:112" s="4" customFormat="1" x14ac:dyDescent="0.25"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>
        <v>70</v>
      </c>
      <c r="DC75" s="5">
        <f t="shared" si="26"/>
        <v>-2</v>
      </c>
      <c r="DD75" s="5">
        <f t="shared" si="27"/>
        <v>-2</v>
      </c>
      <c r="DE75" s="5"/>
      <c r="DF75" s="5"/>
      <c r="DG75" s="5"/>
      <c r="DH75" s="5"/>
    </row>
    <row r="76" spans="81:112" s="4" customFormat="1" x14ac:dyDescent="0.25"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>
        <v>71</v>
      </c>
      <c r="DC76" s="5">
        <f t="shared" si="26"/>
        <v>-2</v>
      </c>
      <c r="DD76" s="5">
        <f t="shared" si="27"/>
        <v>-2</v>
      </c>
      <c r="DE76" s="5"/>
      <c r="DF76" s="5"/>
      <c r="DG76" s="5"/>
      <c r="DH76" s="5"/>
    </row>
    <row r="77" spans="81:112" s="4" customFormat="1" x14ac:dyDescent="0.25"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>
        <v>72</v>
      </c>
      <c r="DC77" s="5">
        <f t="shared" si="26"/>
        <v>-2</v>
      </c>
      <c r="DD77" s="5">
        <f t="shared" si="27"/>
        <v>-2</v>
      </c>
      <c r="DE77" s="5"/>
      <c r="DF77" s="5"/>
      <c r="DG77" s="5"/>
      <c r="DH77" s="5"/>
    </row>
    <row r="78" spans="81:112" s="4" customFormat="1" x14ac:dyDescent="0.25"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>
        <v>73</v>
      </c>
      <c r="DC78" s="5">
        <f t="shared" si="26"/>
        <v>-2</v>
      </c>
      <c r="DD78" s="5">
        <f t="shared" si="27"/>
        <v>-2</v>
      </c>
      <c r="DE78" s="5"/>
      <c r="DF78" s="5"/>
      <c r="DG78" s="5"/>
      <c r="DH78" s="5"/>
    </row>
    <row r="79" spans="81:112" s="4" customFormat="1" x14ac:dyDescent="0.25"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>
        <v>74</v>
      </c>
      <c r="DC79" s="5">
        <f t="shared" si="26"/>
        <v>-2</v>
      </c>
      <c r="DD79" s="5">
        <f t="shared" si="27"/>
        <v>-2</v>
      </c>
      <c r="DE79" s="5"/>
      <c r="DF79" s="5"/>
      <c r="DG79" s="5"/>
      <c r="DH79" s="5"/>
    </row>
    <row r="80" spans="81:112" s="4" customFormat="1" x14ac:dyDescent="0.25"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>
        <v>75</v>
      </c>
      <c r="DC80" s="5">
        <f t="shared" si="26"/>
        <v>-2</v>
      </c>
      <c r="DD80" s="5">
        <f t="shared" si="27"/>
        <v>-2</v>
      </c>
      <c r="DE80" s="5"/>
      <c r="DF80" s="5"/>
      <c r="DG80" s="5"/>
      <c r="DH80" s="5"/>
    </row>
    <row r="81" spans="81:112" s="4" customFormat="1" x14ac:dyDescent="0.25"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>
        <v>76</v>
      </c>
      <c r="DC81" s="5">
        <f t="shared" si="26"/>
        <v>-2</v>
      </c>
      <c r="DD81" s="5">
        <f t="shared" si="27"/>
        <v>-2</v>
      </c>
      <c r="DE81" s="5"/>
      <c r="DF81" s="5"/>
      <c r="DG81" s="5"/>
      <c r="DH81" s="5"/>
    </row>
    <row r="82" spans="81:112" s="4" customFormat="1" x14ac:dyDescent="0.25"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>
        <v>77</v>
      </c>
      <c r="DC82" s="5">
        <f t="shared" si="26"/>
        <v>-2</v>
      </c>
      <c r="DD82" s="5">
        <f t="shared" si="27"/>
        <v>-2</v>
      </c>
      <c r="DE82" s="5"/>
      <c r="DF82" s="5"/>
      <c r="DG82" s="5"/>
      <c r="DH82" s="5"/>
    </row>
    <row r="83" spans="81:112" s="4" customFormat="1" x14ac:dyDescent="0.25"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>
        <v>78</v>
      </c>
      <c r="DC83" s="5">
        <f t="shared" si="26"/>
        <v>-2</v>
      </c>
      <c r="DD83" s="5">
        <f t="shared" si="27"/>
        <v>-2</v>
      </c>
      <c r="DE83" s="5"/>
      <c r="DF83" s="5"/>
      <c r="DG83" s="5"/>
      <c r="DH83" s="5"/>
    </row>
    <row r="84" spans="81:112" s="4" customFormat="1" x14ac:dyDescent="0.25"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>
        <v>79</v>
      </c>
      <c r="DC84" s="5">
        <f t="shared" si="26"/>
        <v>-2</v>
      </c>
      <c r="DD84" s="5">
        <f t="shared" si="27"/>
        <v>-2</v>
      </c>
      <c r="DE84" s="5"/>
      <c r="DF84" s="5"/>
      <c r="DG84" s="5"/>
      <c r="DH84" s="5"/>
    </row>
    <row r="85" spans="81:112" s="4" customFormat="1" x14ac:dyDescent="0.25"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>
        <v>80</v>
      </c>
      <c r="DC85" s="5">
        <f t="shared" si="26"/>
        <v>-2</v>
      </c>
      <c r="DD85" s="5">
        <f t="shared" si="27"/>
        <v>-2</v>
      </c>
      <c r="DE85" s="5"/>
      <c r="DF85" s="5"/>
      <c r="DG85" s="5"/>
      <c r="DH85" s="5"/>
    </row>
    <row r="86" spans="81:112" s="4" customFormat="1" x14ac:dyDescent="0.25"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>
        <v>81</v>
      </c>
      <c r="DC86" s="5">
        <f t="shared" si="26"/>
        <v>-2</v>
      </c>
      <c r="DD86" s="5">
        <f t="shared" si="27"/>
        <v>-2</v>
      </c>
      <c r="DE86" s="5"/>
      <c r="DF86" s="5"/>
      <c r="DG86" s="5"/>
      <c r="DH86" s="5"/>
    </row>
    <row r="87" spans="81:112" s="4" customFormat="1" x14ac:dyDescent="0.25"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>
        <v>82</v>
      </c>
      <c r="DC87" s="5">
        <f t="shared" si="26"/>
        <v>-2</v>
      </c>
      <c r="DD87" s="5">
        <f t="shared" si="27"/>
        <v>-2</v>
      </c>
      <c r="DE87" s="5"/>
      <c r="DF87" s="5"/>
      <c r="DG87" s="5"/>
      <c r="DH87" s="5"/>
    </row>
    <row r="88" spans="81:112" s="4" customFormat="1" x14ac:dyDescent="0.25"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>
        <v>83</v>
      </c>
      <c r="DC88" s="5">
        <f t="shared" si="26"/>
        <v>-2</v>
      </c>
      <c r="DD88" s="5">
        <f t="shared" si="27"/>
        <v>-2</v>
      </c>
      <c r="DE88" s="5"/>
      <c r="DF88" s="5"/>
      <c r="DG88" s="5"/>
      <c r="DH88" s="5"/>
    </row>
    <row r="89" spans="81:112" s="4" customFormat="1" x14ac:dyDescent="0.25"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>
        <v>84</v>
      </c>
      <c r="DC89" s="5">
        <f t="shared" si="26"/>
        <v>-2</v>
      </c>
      <c r="DD89" s="5">
        <f t="shared" si="27"/>
        <v>-2</v>
      </c>
      <c r="DE89" s="5"/>
      <c r="DF89" s="5"/>
      <c r="DG89" s="5"/>
      <c r="DH89" s="5"/>
    </row>
    <row r="90" spans="81:112" s="4" customFormat="1" x14ac:dyDescent="0.25"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>
        <v>85</v>
      </c>
      <c r="DC90" s="5">
        <f t="shared" si="26"/>
        <v>-2</v>
      </c>
      <c r="DD90" s="5">
        <f t="shared" si="27"/>
        <v>-2</v>
      </c>
      <c r="DE90" s="5"/>
      <c r="DF90" s="5"/>
      <c r="DG90" s="5"/>
      <c r="DH90" s="5"/>
    </row>
    <row r="91" spans="81:112" s="4" customFormat="1" x14ac:dyDescent="0.25"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>
        <v>86</v>
      </c>
      <c r="DC91" s="5">
        <f t="shared" si="26"/>
        <v>-2</v>
      </c>
      <c r="DD91" s="5">
        <f t="shared" si="27"/>
        <v>-2</v>
      </c>
      <c r="DE91" s="5"/>
      <c r="DF91" s="5"/>
      <c r="DG91" s="5"/>
      <c r="DH91" s="5"/>
    </row>
    <row r="92" spans="81:112" s="4" customFormat="1" x14ac:dyDescent="0.25"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>
        <v>87</v>
      </c>
      <c r="DC92" s="5">
        <f t="shared" si="26"/>
        <v>-2</v>
      </c>
      <c r="DD92" s="5">
        <f t="shared" si="27"/>
        <v>-2</v>
      </c>
      <c r="DE92" s="5"/>
      <c r="DF92" s="5"/>
      <c r="DG92" s="5"/>
      <c r="DH92" s="5"/>
    </row>
    <row r="93" spans="81:112" s="4" customFormat="1" x14ac:dyDescent="0.25"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>
        <v>88</v>
      </c>
      <c r="DC93" s="5">
        <f t="shared" si="26"/>
        <v>-2</v>
      </c>
      <c r="DD93" s="5">
        <f t="shared" si="27"/>
        <v>-2</v>
      </c>
      <c r="DE93" s="5"/>
      <c r="DF93" s="5"/>
      <c r="DG93" s="5"/>
      <c r="DH93" s="5"/>
    </row>
    <row r="94" spans="81:112" s="4" customFormat="1" x14ac:dyDescent="0.25"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>
        <v>89</v>
      </c>
      <c r="DC94" s="5">
        <f t="shared" si="26"/>
        <v>-2</v>
      </c>
      <c r="DD94" s="5">
        <f t="shared" si="27"/>
        <v>-2</v>
      </c>
      <c r="DE94" s="5"/>
      <c r="DF94" s="5"/>
      <c r="DG94" s="5"/>
      <c r="DH94" s="5"/>
    </row>
    <row r="95" spans="81:112" s="4" customFormat="1" x14ac:dyDescent="0.25"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>
        <v>90</v>
      </c>
      <c r="DC95" s="5">
        <f t="shared" si="26"/>
        <v>-2</v>
      </c>
      <c r="DD95" s="5">
        <f t="shared" si="27"/>
        <v>-2</v>
      </c>
      <c r="DE95" s="5"/>
      <c r="DF95" s="5"/>
      <c r="DG95" s="5"/>
      <c r="DH95" s="5"/>
    </row>
    <row r="96" spans="81:112" s="4" customFormat="1" x14ac:dyDescent="0.25"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>
        <v>91</v>
      </c>
      <c r="DC96" s="5">
        <f t="shared" si="26"/>
        <v>-2</v>
      </c>
      <c r="DD96" s="5">
        <f t="shared" si="27"/>
        <v>-2</v>
      </c>
      <c r="DE96" s="5"/>
      <c r="DF96" s="5"/>
      <c r="DG96" s="5"/>
      <c r="DH96" s="5"/>
    </row>
    <row r="97" spans="81:112" s="4" customFormat="1" x14ac:dyDescent="0.25"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>
        <v>92</v>
      </c>
      <c r="DC97" s="5">
        <f t="shared" si="26"/>
        <v>-2</v>
      </c>
      <c r="DD97" s="5">
        <f t="shared" si="27"/>
        <v>-2</v>
      </c>
      <c r="DE97" s="5"/>
      <c r="DF97" s="5"/>
      <c r="DG97" s="5"/>
      <c r="DH97" s="5"/>
    </row>
    <row r="98" spans="81:112" s="4" customFormat="1" x14ac:dyDescent="0.25"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>
        <v>93</v>
      </c>
      <c r="DC98" s="5">
        <f t="shared" si="26"/>
        <v>-2</v>
      </c>
      <c r="DD98" s="5">
        <f t="shared" si="27"/>
        <v>-2</v>
      </c>
      <c r="DE98" s="5"/>
      <c r="DF98" s="5"/>
      <c r="DG98" s="5"/>
      <c r="DH98" s="5"/>
    </row>
    <row r="99" spans="81:112" s="4" customFormat="1" x14ac:dyDescent="0.25"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>
        <v>94</v>
      </c>
      <c r="DC99" s="5">
        <f t="shared" si="26"/>
        <v>-2</v>
      </c>
      <c r="DD99" s="5">
        <f t="shared" si="27"/>
        <v>-2</v>
      </c>
      <c r="DE99" s="5"/>
      <c r="DF99" s="5"/>
      <c r="DG99" s="5"/>
      <c r="DH99" s="5"/>
    </row>
    <row r="100" spans="81:112" s="4" customFormat="1" x14ac:dyDescent="0.25"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>
        <v>95</v>
      </c>
      <c r="DC100" s="5">
        <f t="shared" si="26"/>
        <v>-2</v>
      </c>
      <c r="DD100" s="5">
        <f t="shared" si="27"/>
        <v>-2</v>
      </c>
      <c r="DE100" s="5"/>
      <c r="DF100" s="5"/>
      <c r="DG100" s="5"/>
      <c r="DH100" s="5"/>
    </row>
    <row r="101" spans="81:112" s="4" customFormat="1" x14ac:dyDescent="0.25"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>
        <v>96</v>
      </c>
      <c r="DC101" s="5">
        <f t="shared" si="26"/>
        <v>-2</v>
      </c>
      <c r="DD101" s="5">
        <f t="shared" si="27"/>
        <v>-2</v>
      </c>
      <c r="DE101" s="5"/>
      <c r="DF101" s="5"/>
      <c r="DG101" s="5"/>
      <c r="DH101" s="5"/>
    </row>
    <row r="102" spans="81:112" s="4" customFormat="1" x14ac:dyDescent="0.25"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>
        <v>97</v>
      </c>
      <c r="DC102" s="5">
        <f t="shared" si="26"/>
        <v>-2</v>
      </c>
      <c r="DD102" s="5">
        <f t="shared" si="27"/>
        <v>-2</v>
      </c>
      <c r="DE102" s="5"/>
      <c r="DF102" s="5"/>
      <c r="DG102" s="5"/>
      <c r="DH102" s="5"/>
    </row>
    <row r="103" spans="81:112" s="4" customFormat="1" x14ac:dyDescent="0.25"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>
        <v>98</v>
      </c>
      <c r="DC103" s="5">
        <f t="shared" si="26"/>
        <v>-2</v>
      </c>
      <c r="DD103" s="5">
        <f t="shared" si="27"/>
        <v>-2</v>
      </c>
      <c r="DE103" s="5"/>
      <c r="DF103" s="5"/>
      <c r="DG103" s="5"/>
      <c r="DH103" s="5"/>
    </row>
    <row r="104" spans="81:112" s="4" customFormat="1" x14ac:dyDescent="0.25"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>
        <v>99</v>
      </c>
      <c r="DC104" s="5">
        <f t="shared" si="26"/>
        <v>-2</v>
      </c>
      <c r="DD104" s="5">
        <f t="shared" si="27"/>
        <v>-2</v>
      </c>
      <c r="DE104" s="5"/>
      <c r="DF104" s="5"/>
      <c r="DG104" s="5"/>
      <c r="DH104" s="5"/>
    </row>
    <row r="105" spans="81:112" s="4" customFormat="1" x14ac:dyDescent="0.25"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>
        <v>100</v>
      </c>
      <c r="DC105" s="5">
        <f t="shared" si="26"/>
        <v>-2</v>
      </c>
      <c r="DD105" s="5">
        <f t="shared" si="27"/>
        <v>-2</v>
      </c>
      <c r="DE105" s="5"/>
      <c r="DF105" s="5"/>
      <c r="DG105" s="5"/>
      <c r="DH105" s="5"/>
    </row>
    <row r="106" spans="81:112" s="4" customFormat="1" x14ac:dyDescent="0.25"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>
        <v>101</v>
      </c>
      <c r="DC106" s="5">
        <f t="shared" si="26"/>
        <v>-2</v>
      </c>
      <c r="DD106" s="5">
        <f t="shared" si="27"/>
        <v>-2</v>
      </c>
      <c r="DE106" s="5"/>
      <c r="DF106" s="5"/>
      <c r="DG106" s="5"/>
      <c r="DH106" s="5"/>
    </row>
    <row r="107" spans="81:112" s="4" customFormat="1" x14ac:dyDescent="0.25"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>
        <v>102</v>
      </c>
      <c r="DC107" s="5">
        <f t="shared" si="26"/>
        <v>-2</v>
      </c>
      <c r="DD107" s="5">
        <f t="shared" si="27"/>
        <v>-2</v>
      </c>
      <c r="DE107" s="5"/>
      <c r="DF107" s="5"/>
      <c r="DG107" s="5"/>
      <c r="DH107" s="5"/>
    </row>
    <row r="108" spans="81:112" s="4" customFormat="1" x14ac:dyDescent="0.25"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>
        <v>103</v>
      </c>
      <c r="DC108" s="5">
        <f t="shared" si="26"/>
        <v>-2</v>
      </c>
      <c r="DD108" s="5">
        <f t="shared" si="27"/>
        <v>-2</v>
      </c>
      <c r="DE108" s="5"/>
      <c r="DF108" s="5"/>
      <c r="DG108" s="5"/>
      <c r="DH108" s="5"/>
    </row>
    <row r="109" spans="81:112" s="4" customFormat="1" x14ac:dyDescent="0.25"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>
        <v>104</v>
      </c>
      <c r="DC109" s="5">
        <f t="shared" si="26"/>
        <v>-2</v>
      </c>
      <c r="DD109" s="5">
        <f t="shared" si="27"/>
        <v>-2</v>
      </c>
      <c r="DE109" s="5"/>
      <c r="DF109" s="5"/>
      <c r="DG109" s="5"/>
      <c r="DH109" s="5"/>
    </row>
    <row r="110" spans="81:112" s="4" customFormat="1" x14ac:dyDescent="0.25"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>
        <v>105</v>
      </c>
      <c r="DC110" s="5">
        <f t="shared" si="26"/>
        <v>-2</v>
      </c>
      <c r="DD110" s="5">
        <f t="shared" si="27"/>
        <v>-2</v>
      </c>
      <c r="DE110" s="5"/>
      <c r="DF110" s="5"/>
      <c r="DG110" s="5"/>
      <c r="DH110" s="5"/>
    </row>
    <row r="111" spans="81:112" s="4" customFormat="1" x14ac:dyDescent="0.25"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>
        <v>106</v>
      </c>
      <c r="DC111" s="5">
        <f t="shared" si="26"/>
        <v>-2</v>
      </c>
      <c r="DD111" s="5">
        <f t="shared" si="27"/>
        <v>-2</v>
      </c>
      <c r="DE111" s="5"/>
      <c r="DF111" s="5"/>
      <c r="DG111" s="5"/>
      <c r="DH111" s="5"/>
    </row>
    <row r="112" spans="81:112" s="4" customFormat="1" x14ac:dyDescent="0.25"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>
        <v>107</v>
      </c>
      <c r="DC112" s="5">
        <f t="shared" si="26"/>
        <v>-2</v>
      </c>
      <c r="DD112" s="5">
        <f t="shared" si="27"/>
        <v>-2</v>
      </c>
      <c r="DE112" s="5"/>
      <c r="DF112" s="5"/>
      <c r="DG112" s="5"/>
      <c r="DH112" s="5"/>
    </row>
    <row r="113" spans="106:108" x14ac:dyDescent="0.25">
      <c r="DB113" s="5">
        <v>108</v>
      </c>
      <c r="DC113" s="5">
        <f t="shared" si="26"/>
        <v>-2</v>
      </c>
      <c r="DD113" s="5">
        <f t="shared" si="27"/>
        <v>-2</v>
      </c>
    </row>
    <row r="114" spans="106:108" x14ac:dyDescent="0.25">
      <c r="DB114" s="5">
        <v>109</v>
      </c>
      <c r="DC114" s="5">
        <f t="shared" si="26"/>
        <v>-2</v>
      </c>
      <c r="DD114" s="5">
        <f t="shared" si="27"/>
        <v>-2</v>
      </c>
    </row>
    <row r="115" spans="106:108" x14ac:dyDescent="0.25">
      <c r="DB115" s="5">
        <v>110</v>
      </c>
      <c r="DC115" s="5">
        <f t="shared" si="26"/>
        <v>-2</v>
      </c>
      <c r="DD115" s="5">
        <f t="shared" si="27"/>
        <v>-2</v>
      </c>
    </row>
    <row r="116" spans="106:108" x14ac:dyDescent="0.25">
      <c r="DB116" s="5">
        <v>111</v>
      </c>
      <c r="DC116" s="5">
        <f t="shared" si="26"/>
        <v>-2</v>
      </c>
      <c r="DD116" s="5">
        <f t="shared" si="27"/>
        <v>-2</v>
      </c>
    </row>
    <row r="117" spans="106:108" x14ac:dyDescent="0.25">
      <c r="DB117" s="5">
        <v>112</v>
      </c>
      <c r="DC117" s="5">
        <f t="shared" si="26"/>
        <v>-2</v>
      </c>
      <c r="DD117" s="5">
        <f t="shared" si="27"/>
        <v>-2</v>
      </c>
    </row>
    <row r="118" spans="106:108" x14ac:dyDescent="0.25">
      <c r="DB118" s="5">
        <v>113</v>
      </c>
      <c r="DC118" s="5">
        <f t="shared" si="26"/>
        <v>-2</v>
      </c>
      <c r="DD118" s="5">
        <f t="shared" si="27"/>
        <v>-2</v>
      </c>
    </row>
    <row r="119" spans="106:108" x14ac:dyDescent="0.25">
      <c r="DB119" s="5">
        <v>114</v>
      </c>
      <c r="DC119" s="5">
        <f t="shared" si="26"/>
        <v>-2</v>
      </c>
      <c r="DD119" s="5">
        <f t="shared" si="27"/>
        <v>-2</v>
      </c>
    </row>
    <row r="120" spans="106:108" x14ac:dyDescent="0.25">
      <c r="DB120" s="5">
        <v>115</v>
      </c>
      <c r="DC120" s="5">
        <f t="shared" si="26"/>
        <v>-2</v>
      </c>
      <c r="DD120" s="5">
        <f t="shared" si="27"/>
        <v>-2</v>
      </c>
    </row>
    <row r="121" spans="106:108" x14ac:dyDescent="0.25">
      <c r="DB121" s="5">
        <v>116</v>
      </c>
      <c r="DC121" s="5">
        <f t="shared" si="26"/>
        <v>-2</v>
      </c>
      <c r="DD121" s="5">
        <f t="shared" si="27"/>
        <v>-2</v>
      </c>
    </row>
    <row r="122" spans="106:108" x14ac:dyDescent="0.25">
      <c r="DB122" s="5">
        <v>117</v>
      </c>
      <c r="DC122" s="5">
        <f t="shared" si="26"/>
        <v>-2</v>
      </c>
      <c r="DD122" s="5">
        <f t="shared" si="27"/>
        <v>-2</v>
      </c>
    </row>
    <row r="123" spans="106:108" x14ac:dyDescent="0.25">
      <c r="DB123" s="5">
        <v>118</v>
      </c>
      <c r="DC123" s="5">
        <f t="shared" si="26"/>
        <v>-2</v>
      </c>
      <c r="DD123" s="5">
        <f t="shared" si="27"/>
        <v>-2</v>
      </c>
    </row>
    <row r="124" spans="106:108" x14ac:dyDescent="0.25">
      <c r="DB124" s="5">
        <v>119</v>
      </c>
      <c r="DC124" s="5">
        <f t="shared" si="26"/>
        <v>-2</v>
      </c>
      <c r="DD124" s="5">
        <f t="shared" si="27"/>
        <v>-2</v>
      </c>
    </row>
    <row r="125" spans="106:108" x14ac:dyDescent="0.25">
      <c r="DB125" s="5">
        <v>120</v>
      </c>
      <c r="DC125" s="5">
        <f t="shared" si="26"/>
        <v>-2</v>
      </c>
      <c r="DD125" s="5">
        <f t="shared" si="27"/>
        <v>-2</v>
      </c>
    </row>
    <row r="126" spans="106:108" x14ac:dyDescent="0.25">
      <c r="DB126" s="5">
        <v>121</v>
      </c>
      <c r="DC126" s="5">
        <f t="shared" si="26"/>
        <v>-2</v>
      </c>
      <c r="DD126" s="5">
        <f t="shared" si="27"/>
        <v>-2</v>
      </c>
    </row>
    <row r="127" spans="106:108" x14ac:dyDescent="0.25">
      <c r="DB127" s="5">
        <v>122</v>
      </c>
      <c r="DC127" s="5">
        <f t="shared" si="26"/>
        <v>-2</v>
      </c>
      <c r="DD127" s="5">
        <f t="shared" si="27"/>
        <v>-2</v>
      </c>
    </row>
    <row r="128" spans="106:108" x14ac:dyDescent="0.25">
      <c r="DB128" s="5">
        <v>123</v>
      </c>
      <c r="DC128" s="5">
        <f t="shared" si="26"/>
        <v>-2</v>
      </c>
      <c r="DD128" s="5">
        <f t="shared" si="27"/>
        <v>-2</v>
      </c>
    </row>
    <row r="129" spans="106:108" x14ac:dyDescent="0.25">
      <c r="DB129" s="5">
        <v>124</v>
      </c>
      <c r="DC129" s="5">
        <f t="shared" si="26"/>
        <v>-2</v>
      </c>
      <c r="DD129" s="5">
        <f t="shared" si="27"/>
        <v>-2</v>
      </c>
    </row>
    <row r="130" spans="106:108" x14ac:dyDescent="0.25">
      <c r="DB130" s="5">
        <v>125</v>
      </c>
      <c r="DC130" s="5">
        <f t="shared" si="26"/>
        <v>-2</v>
      </c>
      <c r="DD130" s="5">
        <f t="shared" si="27"/>
        <v>-2</v>
      </c>
    </row>
    <row r="131" spans="106:108" x14ac:dyDescent="0.25">
      <c r="DB131" s="5">
        <v>126</v>
      </c>
      <c r="DC131" s="5">
        <f t="shared" si="26"/>
        <v>-2</v>
      </c>
      <c r="DD131" s="5">
        <f t="shared" si="27"/>
        <v>-2</v>
      </c>
    </row>
    <row r="132" spans="106:108" x14ac:dyDescent="0.25">
      <c r="DB132" s="5">
        <v>127</v>
      </c>
      <c r="DC132" s="5">
        <f t="shared" si="26"/>
        <v>-2</v>
      </c>
      <c r="DD132" s="5">
        <f t="shared" si="27"/>
        <v>-2</v>
      </c>
    </row>
    <row r="133" spans="106:108" x14ac:dyDescent="0.25">
      <c r="DB133" s="5">
        <v>128</v>
      </c>
      <c r="DC133" s="5">
        <f t="shared" ref="DC133:DC196" si="28">IF($DC$3=0,-2,COS($CD$3-PI()*2*$CE$2*DB133/200))</f>
        <v>-2</v>
      </c>
      <c r="DD133" s="5">
        <f t="shared" ref="DD133:DD196" si="29">IF($DD$3=0,-2,SIN($CD$3-PI()*2*$CE$2*DB133/200))</f>
        <v>-2</v>
      </c>
    </row>
    <row r="134" spans="106:108" x14ac:dyDescent="0.25">
      <c r="DB134" s="5">
        <v>129</v>
      </c>
      <c r="DC134" s="5">
        <f t="shared" si="28"/>
        <v>-2</v>
      </c>
      <c r="DD134" s="5">
        <f t="shared" si="29"/>
        <v>-2</v>
      </c>
    </row>
    <row r="135" spans="106:108" x14ac:dyDescent="0.25">
      <c r="DB135" s="5">
        <v>130</v>
      </c>
      <c r="DC135" s="5">
        <f t="shared" si="28"/>
        <v>-2</v>
      </c>
      <c r="DD135" s="5">
        <f t="shared" si="29"/>
        <v>-2</v>
      </c>
    </row>
    <row r="136" spans="106:108" x14ac:dyDescent="0.25">
      <c r="DB136" s="5">
        <v>131</v>
      </c>
      <c r="DC136" s="5">
        <f t="shared" si="28"/>
        <v>-2</v>
      </c>
      <c r="DD136" s="5">
        <f t="shared" si="29"/>
        <v>-2</v>
      </c>
    </row>
    <row r="137" spans="106:108" x14ac:dyDescent="0.25">
      <c r="DB137" s="5">
        <v>132</v>
      </c>
      <c r="DC137" s="5">
        <f t="shared" si="28"/>
        <v>-2</v>
      </c>
      <c r="DD137" s="5">
        <f t="shared" si="29"/>
        <v>-2</v>
      </c>
    </row>
    <row r="138" spans="106:108" x14ac:dyDescent="0.25">
      <c r="DB138" s="5">
        <v>133</v>
      </c>
      <c r="DC138" s="5">
        <f t="shared" si="28"/>
        <v>-2</v>
      </c>
      <c r="DD138" s="5">
        <f t="shared" si="29"/>
        <v>-2</v>
      </c>
    </row>
    <row r="139" spans="106:108" x14ac:dyDescent="0.25">
      <c r="DB139" s="5">
        <v>134</v>
      </c>
      <c r="DC139" s="5">
        <f t="shared" si="28"/>
        <v>-2</v>
      </c>
      <c r="DD139" s="5">
        <f t="shared" si="29"/>
        <v>-2</v>
      </c>
    </row>
    <row r="140" spans="106:108" x14ac:dyDescent="0.25">
      <c r="DB140" s="5">
        <v>135</v>
      </c>
      <c r="DC140" s="5">
        <f t="shared" si="28"/>
        <v>-2</v>
      </c>
      <c r="DD140" s="5">
        <f t="shared" si="29"/>
        <v>-2</v>
      </c>
    </row>
    <row r="141" spans="106:108" x14ac:dyDescent="0.25">
      <c r="DB141" s="5">
        <v>136</v>
      </c>
      <c r="DC141" s="5">
        <f t="shared" si="28"/>
        <v>-2</v>
      </c>
      <c r="DD141" s="5">
        <f t="shared" si="29"/>
        <v>-2</v>
      </c>
    </row>
    <row r="142" spans="106:108" x14ac:dyDescent="0.25">
      <c r="DB142" s="5">
        <v>137</v>
      </c>
      <c r="DC142" s="5">
        <f t="shared" si="28"/>
        <v>-2</v>
      </c>
      <c r="DD142" s="5">
        <f t="shared" si="29"/>
        <v>-2</v>
      </c>
    </row>
    <row r="143" spans="106:108" x14ac:dyDescent="0.25">
      <c r="DB143" s="5">
        <v>138</v>
      </c>
      <c r="DC143" s="5">
        <f t="shared" si="28"/>
        <v>-2</v>
      </c>
      <c r="DD143" s="5">
        <f t="shared" si="29"/>
        <v>-2</v>
      </c>
    </row>
    <row r="144" spans="106:108" x14ac:dyDescent="0.25">
      <c r="DB144" s="5">
        <v>139</v>
      </c>
      <c r="DC144" s="5">
        <f t="shared" si="28"/>
        <v>-2</v>
      </c>
      <c r="DD144" s="5">
        <f t="shared" si="29"/>
        <v>-2</v>
      </c>
    </row>
    <row r="145" spans="106:108" x14ac:dyDescent="0.25">
      <c r="DB145" s="5">
        <v>140</v>
      </c>
      <c r="DC145" s="5">
        <f t="shared" si="28"/>
        <v>-2</v>
      </c>
      <c r="DD145" s="5">
        <f t="shared" si="29"/>
        <v>-2</v>
      </c>
    </row>
    <row r="146" spans="106:108" x14ac:dyDescent="0.25">
      <c r="DB146" s="5">
        <v>141</v>
      </c>
      <c r="DC146" s="5">
        <f t="shared" si="28"/>
        <v>-2</v>
      </c>
      <c r="DD146" s="5">
        <f t="shared" si="29"/>
        <v>-2</v>
      </c>
    </row>
    <row r="147" spans="106:108" x14ac:dyDescent="0.25">
      <c r="DB147" s="5">
        <v>142</v>
      </c>
      <c r="DC147" s="5">
        <f t="shared" si="28"/>
        <v>-2</v>
      </c>
      <c r="DD147" s="5">
        <f t="shared" si="29"/>
        <v>-2</v>
      </c>
    </row>
    <row r="148" spans="106:108" x14ac:dyDescent="0.25">
      <c r="DB148" s="5">
        <v>143</v>
      </c>
      <c r="DC148" s="5">
        <f t="shared" si="28"/>
        <v>-2</v>
      </c>
      <c r="DD148" s="5">
        <f t="shared" si="29"/>
        <v>-2</v>
      </c>
    </row>
    <row r="149" spans="106:108" x14ac:dyDescent="0.25">
      <c r="DB149" s="5">
        <v>144</v>
      </c>
      <c r="DC149" s="5">
        <f t="shared" si="28"/>
        <v>-2</v>
      </c>
      <c r="DD149" s="5">
        <f t="shared" si="29"/>
        <v>-2</v>
      </c>
    </row>
    <row r="150" spans="106:108" x14ac:dyDescent="0.25">
      <c r="DB150" s="5">
        <v>145</v>
      </c>
      <c r="DC150" s="5">
        <f t="shared" si="28"/>
        <v>-2</v>
      </c>
      <c r="DD150" s="5">
        <f t="shared" si="29"/>
        <v>-2</v>
      </c>
    </row>
    <row r="151" spans="106:108" x14ac:dyDescent="0.25">
      <c r="DB151" s="5">
        <v>146</v>
      </c>
      <c r="DC151" s="5">
        <f t="shared" si="28"/>
        <v>-2</v>
      </c>
      <c r="DD151" s="5">
        <f t="shared" si="29"/>
        <v>-2</v>
      </c>
    </row>
    <row r="152" spans="106:108" x14ac:dyDescent="0.25">
      <c r="DB152" s="5">
        <v>147</v>
      </c>
      <c r="DC152" s="5">
        <f t="shared" si="28"/>
        <v>-2</v>
      </c>
      <c r="DD152" s="5">
        <f t="shared" si="29"/>
        <v>-2</v>
      </c>
    </row>
    <row r="153" spans="106:108" x14ac:dyDescent="0.25">
      <c r="DB153" s="5">
        <v>148</v>
      </c>
      <c r="DC153" s="5">
        <f t="shared" si="28"/>
        <v>-2</v>
      </c>
      <c r="DD153" s="5">
        <f t="shared" si="29"/>
        <v>-2</v>
      </c>
    </row>
    <row r="154" spans="106:108" x14ac:dyDescent="0.25">
      <c r="DB154" s="5">
        <v>149</v>
      </c>
      <c r="DC154" s="5">
        <f t="shared" si="28"/>
        <v>-2</v>
      </c>
      <c r="DD154" s="5">
        <f t="shared" si="29"/>
        <v>-2</v>
      </c>
    </row>
    <row r="155" spans="106:108" x14ac:dyDescent="0.25">
      <c r="DB155" s="5">
        <v>150</v>
      </c>
      <c r="DC155" s="5">
        <f t="shared" si="28"/>
        <v>-2</v>
      </c>
      <c r="DD155" s="5">
        <f t="shared" si="29"/>
        <v>-2</v>
      </c>
    </row>
    <row r="156" spans="106:108" x14ac:dyDescent="0.25">
      <c r="DB156" s="5">
        <v>151</v>
      </c>
      <c r="DC156" s="5">
        <f t="shared" si="28"/>
        <v>-2</v>
      </c>
      <c r="DD156" s="5">
        <f t="shared" si="29"/>
        <v>-2</v>
      </c>
    </row>
    <row r="157" spans="106:108" x14ac:dyDescent="0.25">
      <c r="DB157" s="5">
        <v>152</v>
      </c>
      <c r="DC157" s="5">
        <f t="shared" si="28"/>
        <v>-2</v>
      </c>
      <c r="DD157" s="5">
        <f t="shared" si="29"/>
        <v>-2</v>
      </c>
    </row>
    <row r="158" spans="106:108" x14ac:dyDescent="0.25">
      <c r="DB158" s="5">
        <v>153</v>
      </c>
      <c r="DC158" s="5">
        <f t="shared" si="28"/>
        <v>-2</v>
      </c>
      <c r="DD158" s="5">
        <f t="shared" si="29"/>
        <v>-2</v>
      </c>
    </row>
    <row r="159" spans="106:108" x14ac:dyDescent="0.25">
      <c r="DB159" s="5">
        <v>154</v>
      </c>
      <c r="DC159" s="5">
        <f t="shared" si="28"/>
        <v>-2</v>
      </c>
      <c r="DD159" s="5">
        <f t="shared" si="29"/>
        <v>-2</v>
      </c>
    </row>
    <row r="160" spans="106:108" x14ac:dyDescent="0.25">
      <c r="DB160" s="5">
        <v>155</v>
      </c>
      <c r="DC160" s="5">
        <f t="shared" si="28"/>
        <v>-2</v>
      </c>
      <c r="DD160" s="5">
        <f t="shared" si="29"/>
        <v>-2</v>
      </c>
    </row>
    <row r="161" spans="106:108" x14ac:dyDescent="0.25">
      <c r="DB161" s="5">
        <v>156</v>
      </c>
      <c r="DC161" s="5">
        <f t="shared" si="28"/>
        <v>-2</v>
      </c>
      <c r="DD161" s="5">
        <f t="shared" si="29"/>
        <v>-2</v>
      </c>
    </row>
    <row r="162" spans="106:108" x14ac:dyDescent="0.25">
      <c r="DB162" s="5">
        <v>157</v>
      </c>
      <c r="DC162" s="5">
        <f t="shared" si="28"/>
        <v>-2</v>
      </c>
      <c r="DD162" s="5">
        <f t="shared" si="29"/>
        <v>-2</v>
      </c>
    </row>
    <row r="163" spans="106:108" x14ac:dyDescent="0.25">
      <c r="DB163" s="5">
        <v>158</v>
      </c>
      <c r="DC163" s="5">
        <f t="shared" si="28"/>
        <v>-2</v>
      </c>
      <c r="DD163" s="5">
        <f t="shared" si="29"/>
        <v>-2</v>
      </c>
    </row>
    <row r="164" spans="106:108" x14ac:dyDescent="0.25">
      <c r="DB164" s="5">
        <v>159</v>
      </c>
      <c r="DC164" s="5">
        <f t="shared" si="28"/>
        <v>-2</v>
      </c>
      <c r="DD164" s="5">
        <f t="shared" si="29"/>
        <v>-2</v>
      </c>
    </row>
    <row r="165" spans="106:108" x14ac:dyDescent="0.25">
      <c r="DB165" s="5">
        <v>160</v>
      </c>
      <c r="DC165" s="5">
        <f t="shared" si="28"/>
        <v>-2</v>
      </c>
      <c r="DD165" s="5">
        <f t="shared" si="29"/>
        <v>-2</v>
      </c>
    </row>
    <row r="166" spans="106:108" x14ac:dyDescent="0.25">
      <c r="DB166" s="5">
        <v>161</v>
      </c>
      <c r="DC166" s="5">
        <f t="shared" si="28"/>
        <v>-2</v>
      </c>
      <c r="DD166" s="5">
        <f t="shared" si="29"/>
        <v>-2</v>
      </c>
    </row>
    <row r="167" spans="106:108" x14ac:dyDescent="0.25">
      <c r="DB167" s="5">
        <v>162</v>
      </c>
      <c r="DC167" s="5">
        <f t="shared" si="28"/>
        <v>-2</v>
      </c>
      <c r="DD167" s="5">
        <f t="shared" si="29"/>
        <v>-2</v>
      </c>
    </row>
    <row r="168" spans="106:108" x14ac:dyDescent="0.25">
      <c r="DB168" s="5">
        <v>163</v>
      </c>
      <c r="DC168" s="5">
        <f t="shared" si="28"/>
        <v>-2</v>
      </c>
      <c r="DD168" s="5">
        <f t="shared" si="29"/>
        <v>-2</v>
      </c>
    </row>
    <row r="169" spans="106:108" x14ac:dyDescent="0.25">
      <c r="DB169" s="5">
        <v>164</v>
      </c>
      <c r="DC169" s="5">
        <f t="shared" si="28"/>
        <v>-2</v>
      </c>
      <c r="DD169" s="5">
        <f t="shared" si="29"/>
        <v>-2</v>
      </c>
    </row>
    <row r="170" spans="106:108" x14ac:dyDescent="0.25">
      <c r="DB170" s="5">
        <v>165</v>
      </c>
      <c r="DC170" s="5">
        <f t="shared" si="28"/>
        <v>-2</v>
      </c>
      <c r="DD170" s="5">
        <f t="shared" si="29"/>
        <v>-2</v>
      </c>
    </row>
    <row r="171" spans="106:108" x14ac:dyDescent="0.25">
      <c r="DB171" s="5">
        <v>166</v>
      </c>
      <c r="DC171" s="5">
        <f t="shared" si="28"/>
        <v>-2</v>
      </c>
      <c r="DD171" s="5">
        <f t="shared" si="29"/>
        <v>-2</v>
      </c>
    </row>
    <row r="172" spans="106:108" x14ac:dyDescent="0.25">
      <c r="DB172" s="5">
        <v>167</v>
      </c>
      <c r="DC172" s="5">
        <f t="shared" si="28"/>
        <v>-2</v>
      </c>
      <c r="DD172" s="5">
        <f t="shared" si="29"/>
        <v>-2</v>
      </c>
    </row>
    <row r="173" spans="106:108" x14ac:dyDescent="0.25">
      <c r="DB173" s="5">
        <v>168</v>
      </c>
      <c r="DC173" s="5">
        <f t="shared" si="28"/>
        <v>-2</v>
      </c>
      <c r="DD173" s="5">
        <f t="shared" si="29"/>
        <v>-2</v>
      </c>
    </row>
    <row r="174" spans="106:108" x14ac:dyDescent="0.25">
      <c r="DB174" s="5">
        <v>169</v>
      </c>
      <c r="DC174" s="5">
        <f t="shared" si="28"/>
        <v>-2</v>
      </c>
      <c r="DD174" s="5">
        <f t="shared" si="29"/>
        <v>-2</v>
      </c>
    </row>
    <row r="175" spans="106:108" x14ac:dyDescent="0.25">
      <c r="DB175" s="5">
        <v>170</v>
      </c>
      <c r="DC175" s="5">
        <f t="shared" si="28"/>
        <v>-2</v>
      </c>
      <c r="DD175" s="5">
        <f t="shared" si="29"/>
        <v>-2</v>
      </c>
    </row>
    <row r="176" spans="106:108" x14ac:dyDescent="0.25">
      <c r="DB176" s="5">
        <v>171</v>
      </c>
      <c r="DC176" s="5">
        <f t="shared" si="28"/>
        <v>-2</v>
      </c>
      <c r="DD176" s="5">
        <f t="shared" si="29"/>
        <v>-2</v>
      </c>
    </row>
    <row r="177" spans="106:108" x14ac:dyDescent="0.25">
      <c r="DB177" s="5">
        <v>172</v>
      </c>
      <c r="DC177" s="5">
        <f t="shared" si="28"/>
        <v>-2</v>
      </c>
      <c r="DD177" s="5">
        <f t="shared" si="29"/>
        <v>-2</v>
      </c>
    </row>
    <row r="178" spans="106:108" x14ac:dyDescent="0.25">
      <c r="DB178" s="5">
        <v>173</v>
      </c>
      <c r="DC178" s="5">
        <f t="shared" si="28"/>
        <v>-2</v>
      </c>
      <c r="DD178" s="5">
        <f t="shared" si="29"/>
        <v>-2</v>
      </c>
    </row>
    <row r="179" spans="106:108" x14ac:dyDescent="0.25">
      <c r="DB179" s="5">
        <v>174</v>
      </c>
      <c r="DC179" s="5">
        <f t="shared" si="28"/>
        <v>-2</v>
      </c>
      <c r="DD179" s="5">
        <f t="shared" si="29"/>
        <v>-2</v>
      </c>
    </row>
    <row r="180" spans="106:108" x14ac:dyDescent="0.25">
      <c r="DB180" s="5">
        <v>175</v>
      </c>
      <c r="DC180" s="5">
        <f t="shared" si="28"/>
        <v>-2</v>
      </c>
      <c r="DD180" s="5">
        <f t="shared" si="29"/>
        <v>-2</v>
      </c>
    </row>
    <row r="181" spans="106:108" x14ac:dyDescent="0.25">
      <c r="DB181" s="5">
        <v>176</v>
      </c>
      <c r="DC181" s="5">
        <f t="shared" si="28"/>
        <v>-2</v>
      </c>
      <c r="DD181" s="5">
        <f t="shared" si="29"/>
        <v>-2</v>
      </c>
    </row>
    <row r="182" spans="106:108" x14ac:dyDescent="0.25">
      <c r="DB182" s="5">
        <v>177</v>
      </c>
      <c r="DC182" s="5">
        <f t="shared" si="28"/>
        <v>-2</v>
      </c>
      <c r="DD182" s="5">
        <f t="shared" si="29"/>
        <v>-2</v>
      </c>
    </row>
    <row r="183" spans="106:108" x14ac:dyDescent="0.25">
      <c r="DB183" s="5">
        <v>178</v>
      </c>
      <c r="DC183" s="5">
        <f t="shared" si="28"/>
        <v>-2</v>
      </c>
      <c r="DD183" s="5">
        <f t="shared" si="29"/>
        <v>-2</v>
      </c>
    </row>
    <row r="184" spans="106:108" x14ac:dyDescent="0.25">
      <c r="DB184" s="5">
        <v>179</v>
      </c>
      <c r="DC184" s="5">
        <f t="shared" si="28"/>
        <v>-2</v>
      </c>
      <c r="DD184" s="5">
        <f t="shared" si="29"/>
        <v>-2</v>
      </c>
    </row>
    <row r="185" spans="106:108" x14ac:dyDescent="0.25">
      <c r="DB185" s="5">
        <v>180</v>
      </c>
      <c r="DC185" s="5">
        <f t="shared" si="28"/>
        <v>-2</v>
      </c>
      <c r="DD185" s="5">
        <f t="shared" si="29"/>
        <v>-2</v>
      </c>
    </row>
    <row r="186" spans="106:108" x14ac:dyDescent="0.25">
      <c r="DB186" s="5">
        <v>181</v>
      </c>
      <c r="DC186" s="5">
        <f t="shared" si="28"/>
        <v>-2</v>
      </c>
      <c r="DD186" s="5">
        <f t="shared" si="29"/>
        <v>-2</v>
      </c>
    </row>
    <row r="187" spans="106:108" x14ac:dyDescent="0.25">
      <c r="DB187" s="5">
        <v>182</v>
      </c>
      <c r="DC187" s="5">
        <f t="shared" si="28"/>
        <v>-2</v>
      </c>
      <c r="DD187" s="5">
        <f t="shared" si="29"/>
        <v>-2</v>
      </c>
    </row>
    <row r="188" spans="106:108" x14ac:dyDescent="0.25">
      <c r="DB188" s="5">
        <v>183</v>
      </c>
      <c r="DC188" s="5">
        <f t="shared" si="28"/>
        <v>-2</v>
      </c>
      <c r="DD188" s="5">
        <f t="shared" si="29"/>
        <v>-2</v>
      </c>
    </row>
    <row r="189" spans="106:108" x14ac:dyDescent="0.25">
      <c r="DB189" s="5">
        <v>184</v>
      </c>
      <c r="DC189" s="5">
        <f t="shared" si="28"/>
        <v>-2</v>
      </c>
      <c r="DD189" s="5">
        <f t="shared" si="29"/>
        <v>-2</v>
      </c>
    </row>
    <row r="190" spans="106:108" x14ac:dyDescent="0.25">
      <c r="DB190" s="5">
        <v>185</v>
      </c>
      <c r="DC190" s="5">
        <f t="shared" si="28"/>
        <v>-2</v>
      </c>
      <c r="DD190" s="5">
        <f t="shared" si="29"/>
        <v>-2</v>
      </c>
    </row>
    <row r="191" spans="106:108" x14ac:dyDescent="0.25">
      <c r="DB191" s="5">
        <v>186</v>
      </c>
      <c r="DC191" s="5">
        <f t="shared" si="28"/>
        <v>-2</v>
      </c>
      <c r="DD191" s="5">
        <f t="shared" si="29"/>
        <v>-2</v>
      </c>
    </row>
    <row r="192" spans="106:108" x14ac:dyDescent="0.25">
      <c r="DB192" s="5">
        <v>187</v>
      </c>
      <c r="DC192" s="5">
        <f t="shared" si="28"/>
        <v>-2</v>
      </c>
      <c r="DD192" s="5">
        <f t="shared" si="29"/>
        <v>-2</v>
      </c>
    </row>
    <row r="193" spans="106:108" x14ac:dyDescent="0.25">
      <c r="DB193" s="5">
        <v>188</v>
      </c>
      <c r="DC193" s="5">
        <f t="shared" si="28"/>
        <v>-2</v>
      </c>
      <c r="DD193" s="5">
        <f t="shared" si="29"/>
        <v>-2</v>
      </c>
    </row>
    <row r="194" spans="106:108" x14ac:dyDescent="0.25">
      <c r="DB194" s="5">
        <v>189</v>
      </c>
      <c r="DC194" s="5">
        <f t="shared" si="28"/>
        <v>-2</v>
      </c>
      <c r="DD194" s="5">
        <f t="shared" si="29"/>
        <v>-2</v>
      </c>
    </row>
    <row r="195" spans="106:108" x14ac:dyDescent="0.25">
      <c r="DB195" s="5">
        <v>190</v>
      </c>
      <c r="DC195" s="5">
        <f t="shared" si="28"/>
        <v>-2</v>
      </c>
      <c r="DD195" s="5">
        <f t="shared" si="29"/>
        <v>-2</v>
      </c>
    </row>
    <row r="196" spans="106:108" x14ac:dyDescent="0.25">
      <c r="DB196" s="5">
        <v>191</v>
      </c>
      <c r="DC196" s="5">
        <f t="shared" si="28"/>
        <v>-2</v>
      </c>
      <c r="DD196" s="5">
        <f t="shared" si="29"/>
        <v>-2</v>
      </c>
    </row>
    <row r="197" spans="106:108" x14ac:dyDescent="0.25">
      <c r="DB197" s="5">
        <v>192</v>
      </c>
      <c r="DC197" s="5">
        <f t="shared" ref="DC197:DC205" si="30">IF($DC$3=0,-2,COS($CD$3-PI()*2*$CE$2*DB197/200))</f>
        <v>-2</v>
      </c>
      <c r="DD197" s="5">
        <f t="shared" ref="DD197:DD205" si="31">IF($DD$3=0,-2,SIN($CD$3-PI()*2*$CE$2*DB197/200))</f>
        <v>-2</v>
      </c>
    </row>
    <row r="198" spans="106:108" x14ac:dyDescent="0.25">
      <c r="DB198" s="5">
        <v>193</v>
      </c>
      <c r="DC198" s="5">
        <f t="shared" si="30"/>
        <v>-2</v>
      </c>
      <c r="DD198" s="5">
        <f t="shared" si="31"/>
        <v>-2</v>
      </c>
    </row>
    <row r="199" spans="106:108" x14ac:dyDescent="0.25">
      <c r="DB199" s="5">
        <v>194</v>
      </c>
      <c r="DC199" s="5">
        <f t="shared" si="30"/>
        <v>-2</v>
      </c>
      <c r="DD199" s="5">
        <f t="shared" si="31"/>
        <v>-2</v>
      </c>
    </row>
    <row r="200" spans="106:108" x14ac:dyDescent="0.25">
      <c r="DB200" s="5">
        <v>195</v>
      </c>
      <c r="DC200" s="5">
        <f t="shared" si="30"/>
        <v>-2</v>
      </c>
      <c r="DD200" s="5">
        <f t="shared" si="31"/>
        <v>-2</v>
      </c>
    </row>
    <row r="201" spans="106:108" x14ac:dyDescent="0.25">
      <c r="DB201" s="5">
        <v>196</v>
      </c>
      <c r="DC201" s="5">
        <f t="shared" si="30"/>
        <v>-2</v>
      </c>
      <c r="DD201" s="5">
        <f t="shared" si="31"/>
        <v>-2</v>
      </c>
    </row>
    <row r="202" spans="106:108" x14ac:dyDescent="0.25">
      <c r="DB202" s="5">
        <v>197</v>
      </c>
      <c r="DC202" s="5">
        <f t="shared" si="30"/>
        <v>-2</v>
      </c>
      <c r="DD202" s="5">
        <f t="shared" si="31"/>
        <v>-2</v>
      </c>
    </row>
    <row r="203" spans="106:108" x14ac:dyDescent="0.25">
      <c r="DB203" s="5">
        <v>198</v>
      </c>
      <c r="DC203" s="5">
        <f t="shared" si="30"/>
        <v>-2</v>
      </c>
      <c r="DD203" s="5">
        <f t="shared" si="31"/>
        <v>-2</v>
      </c>
    </row>
    <row r="204" spans="106:108" x14ac:dyDescent="0.25">
      <c r="DB204" s="5">
        <v>199</v>
      </c>
      <c r="DC204" s="5">
        <f t="shared" si="30"/>
        <v>-2</v>
      </c>
      <c r="DD204" s="5">
        <f t="shared" si="31"/>
        <v>-2</v>
      </c>
    </row>
    <row r="205" spans="106:108" x14ac:dyDescent="0.25">
      <c r="DB205" s="5">
        <v>200</v>
      </c>
      <c r="DC205" s="5">
        <f t="shared" si="30"/>
        <v>-2</v>
      </c>
      <c r="DD205" s="5">
        <f t="shared" si="31"/>
        <v>-2</v>
      </c>
    </row>
  </sheetData>
  <sheetProtection algorithmName="SHA-512" hashValue="s3po+CzT3yQhe5nwOR8VgNq89xg8rsXooT9x4FmoRfRRHFwZFBy974VNVV4g6LejsZWPMw30XYBUhtHCl6Ygyw==" saltValue="hGLnJ/NRmbZnCMgynCEAiw==" spinCount="100000" sheet="1" objects="1" scenarios="1"/>
  <mergeCells count="14">
    <mergeCell ref="A32:B34"/>
    <mergeCell ref="BI1:BO2"/>
    <mergeCell ref="N1:AA1"/>
    <mergeCell ref="K2:K3"/>
    <mergeCell ref="N25:N31"/>
    <mergeCell ref="E4:F4"/>
    <mergeCell ref="E3:F3"/>
    <mergeCell ref="E2:F2"/>
    <mergeCell ref="J2:J3"/>
    <mergeCell ref="T2:V2"/>
    <mergeCell ref="N7:N13"/>
    <mergeCell ref="N14:N18"/>
    <mergeCell ref="N19:N24"/>
    <mergeCell ref="R4:S4"/>
  </mergeCells>
  <phoneticPr fontId="21" type="noConversion"/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02" r:id="rId4" name="Spinner 378">
              <controlPr defaultSize="0" autoPict="0">
                <anchor moveWithCells="1" sizeWithCells="1">
                  <from>
                    <xdr:col>10</xdr:col>
                    <xdr:colOff>371475</xdr:colOff>
                    <xdr:row>1</xdr:row>
                    <xdr:rowOff>38100</xdr:rowOff>
                  </from>
                  <to>
                    <xdr:col>12</xdr:col>
                    <xdr:colOff>142875</xdr:colOff>
                    <xdr:row>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3" r:id="rId5" name="Check Box 379">
              <controlPr defaultSize="0" autoFill="0" autoLine="0" autoPict="0">
                <anchor moveWithCells="1" sizeWithCells="1">
                  <from>
                    <xdr:col>0</xdr:col>
                    <xdr:colOff>38100</xdr:colOff>
                    <xdr:row>2</xdr:row>
                    <xdr:rowOff>9525</xdr:rowOff>
                  </from>
                  <to>
                    <xdr:col>1</xdr:col>
                    <xdr:colOff>38100</xdr:colOff>
                    <xdr:row>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4" r:id="rId6" name="Check Box 380">
              <controlPr defaultSize="0" autoFill="0" autoLine="0" autoPict="0">
                <anchor moveWithCells="1" sizeWithCells="1">
                  <from>
                    <xdr:col>1</xdr:col>
                    <xdr:colOff>466725</xdr:colOff>
                    <xdr:row>2</xdr:row>
                    <xdr:rowOff>19050</xdr:rowOff>
                  </from>
                  <to>
                    <xdr:col>2</xdr:col>
                    <xdr:colOff>76200</xdr:colOff>
                    <xdr:row>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5" r:id="rId7" name="Check Box 381">
              <controlPr defaultSize="0" autoFill="0" autoLine="0" autoPict="0">
                <anchor moveWithCells="1" sizeWithCells="1">
                  <from>
                    <xdr:col>8</xdr:col>
                    <xdr:colOff>352425</xdr:colOff>
                    <xdr:row>2</xdr:row>
                    <xdr:rowOff>9525</xdr:rowOff>
                  </from>
                  <to>
                    <xdr:col>8</xdr:col>
                    <xdr:colOff>561975</xdr:colOff>
                    <xdr:row>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6" r:id="rId8" name="Check Box 382">
              <controlPr defaultSize="0" autoFill="0" autoLine="0" autoPict="0">
                <anchor moveWithCells="1" sizeWithCells="1">
                  <from>
                    <xdr:col>8</xdr:col>
                    <xdr:colOff>352425</xdr:colOff>
                    <xdr:row>3</xdr:row>
                    <xdr:rowOff>9525</xdr:rowOff>
                  </from>
                  <to>
                    <xdr:col>8</xdr:col>
                    <xdr:colOff>561975</xdr:colOff>
                    <xdr:row>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7" r:id="rId9" name="Check Box 383">
              <controlPr defaultSize="0" autoFill="0" autoLine="0" autoPict="0">
                <anchor moveWithCells="1" sizeWithCells="1">
                  <from>
                    <xdr:col>1</xdr:col>
                    <xdr:colOff>466725</xdr:colOff>
                    <xdr:row>1</xdr:row>
                    <xdr:rowOff>28575</xdr:rowOff>
                  </from>
                  <to>
                    <xdr:col>2</xdr:col>
                    <xdr:colOff>76200</xdr:colOff>
                    <xdr:row>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8" r:id="rId10" name="Check Box 384">
              <controlPr defaultSize="0" autoFill="0" autoLine="0" autoPict="0">
                <anchor moveWithCells="1" sizeWithCells="1">
                  <from>
                    <xdr:col>0</xdr:col>
                    <xdr:colOff>38100</xdr:colOff>
                    <xdr:row>3</xdr:row>
                    <xdr:rowOff>9525</xdr:rowOff>
                  </from>
                  <to>
                    <xdr:col>1</xdr:col>
                    <xdr:colOff>38100</xdr:colOff>
                    <xdr:row>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9" r:id="rId11" name="Check Box 385">
              <controlPr defaultSize="0" autoFill="0" autoLine="0" autoPict="0">
                <anchor moveWithCells="1" sizeWithCells="1">
                  <from>
                    <xdr:col>8</xdr:col>
                    <xdr:colOff>352425</xdr:colOff>
                    <xdr:row>1</xdr:row>
                    <xdr:rowOff>19050</xdr:rowOff>
                  </from>
                  <to>
                    <xdr:col>8</xdr:col>
                    <xdr:colOff>561975</xdr:colOff>
                    <xdr:row>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0" r:id="rId12" name="Check Box 386">
              <controlPr defaultSize="0" autoFill="0" autoLine="0" autoPict="0">
                <anchor moveWithCells="1" sizeWithCells="1">
                  <from>
                    <xdr:col>22</xdr:col>
                    <xdr:colOff>9525</xdr:colOff>
                    <xdr:row>1</xdr:row>
                    <xdr:rowOff>28575</xdr:rowOff>
                  </from>
                  <to>
                    <xdr:col>22</xdr:col>
                    <xdr:colOff>247650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1" r:id="rId13" name="Check Box 387">
              <controlPr defaultSize="0" autoFill="0" autoLine="0" autoPict="0">
                <anchor moveWithCells="1" sizeWithCells="1">
                  <from>
                    <xdr:col>14</xdr:col>
                    <xdr:colOff>28575</xdr:colOff>
                    <xdr:row>6</xdr:row>
                    <xdr:rowOff>19050</xdr:rowOff>
                  </from>
                  <to>
                    <xdr:col>14</xdr:col>
                    <xdr:colOff>266700</xdr:colOff>
                    <xdr:row>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2" r:id="rId14" name="Check Box 388">
              <controlPr defaultSize="0" autoFill="0" autoLine="0" autoPict="0">
                <anchor moveWithCells="1" sizeWithCells="1">
                  <from>
                    <xdr:col>14</xdr:col>
                    <xdr:colOff>28575</xdr:colOff>
                    <xdr:row>7</xdr:row>
                    <xdr:rowOff>9525</xdr:rowOff>
                  </from>
                  <to>
                    <xdr:col>14</xdr:col>
                    <xdr:colOff>266700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" r:id="rId15" name="Check Box 389">
              <controlPr defaultSize="0" autoFill="0" autoLine="0" autoPict="0">
                <anchor moveWithCells="1" sizeWithCells="1">
                  <from>
                    <xdr:col>14</xdr:col>
                    <xdr:colOff>28575</xdr:colOff>
                    <xdr:row>8</xdr:row>
                    <xdr:rowOff>9525</xdr:rowOff>
                  </from>
                  <to>
                    <xdr:col>14</xdr:col>
                    <xdr:colOff>266700</xdr:colOff>
                    <xdr:row>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" r:id="rId16" name="Check Box 390">
              <controlPr defaultSize="0" autoFill="0" autoLine="0" autoPict="0">
                <anchor moveWithCells="1" sizeWithCells="1">
                  <from>
                    <xdr:col>14</xdr:col>
                    <xdr:colOff>28575</xdr:colOff>
                    <xdr:row>9</xdr:row>
                    <xdr:rowOff>9525</xdr:rowOff>
                  </from>
                  <to>
                    <xdr:col>14</xdr:col>
                    <xdr:colOff>266700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" r:id="rId17" name="Check Box 391">
              <controlPr defaultSize="0" autoFill="0" autoLine="0" autoPict="0">
                <anchor moveWithCells="1" sizeWithCells="1">
                  <from>
                    <xdr:col>14</xdr:col>
                    <xdr:colOff>28575</xdr:colOff>
                    <xdr:row>10</xdr:row>
                    <xdr:rowOff>9525</xdr:rowOff>
                  </from>
                  <to>
                    <xdr:col>14</xdr:col>
                    <xdr:colOff>266700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6" r:id="rId18" name="Check Box 392">
              <controlPr defaultSize="0" autoFill="0" autoLine="0" autoPict="0">
                <anchor moveWithCells="1" sizeWithCells="1">
                  <from>
                    <xdr:col>14</xdr:col>
                    <xdr:colOff>28575</xdr:colOff>
                    <xdr:row>11</xdr:row>
                    <xdr:rowOff>9525</xdr:rowOff>
                  </from>
                  <to>
                    <xdr:col>14</xdr:col>
                    <xdr:colOff>266700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7" r:id="rId19" name="Check Box 393">
              <controlPr defaultSize="0" autoFill="0" autoLine="0" autoPict="0">
                <anchor moveWithCells="1" sizeWithCells="1">
                  <from>
                    <xdr:col>14</xdr:col>
                    <xdr:colOff>28575</xdr:colOff>
                    <xdr:row>12</xdr:row>
                    <xdr:rowOff>9525</xdr:rowOff>
                  </from>
                  <to>
                    <xdr:col>14</xdr:col>
                    <xdr:colOff>266700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8" r:id="rId20" name="Check Box 394">
              <controlPr defaultSize="0" autoFill="0" autoLine="0" autoPict="0">
                <anchor moveWithCells="1" sizeWithCells="1">
                  <from>
                    <xdr:col>14</xdr:col>
                    <xdr:colOff>28575</xdr:colOff>
                    <xdr:row>13</xdr:row>
                    <xdr:rowOff>9525</xdr:rowOff>
                  </from>
                  <to>
                    <xdr:col>14</xdr:col>
                    <xdr:colOff>266700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9" r:id="rId21" name="Check Box 395">
              <controlPr defaultSize="0" autoFill="0" autoLine="0" autoPict="0">
                <anchor moveWithCells="1" sizeWithCells="1">
                  <from>
                    <xdr:col>14</xdr:col>
                    <xdr:colOff>28575</xdr:colOff>
                    <xdr:row>14</xdr:row>
                    <xdr:rowOff>9525</xdr:rowOff>
                  </from>
                  <to>
                    <xdr:col>14</xdr:col>
                    <xdr:colOff>266700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0" r:id="rId22" name="Check Box 396">
              <controlPr defaultSize="0" autoFill="0" autoLine="0" autoPict="0">
                <anchor moveWithCells="1" sizeWithCells="1">
                  <from>
                    <xdr:col>14</xdr:col>
                    <xdr:colOff>28575</xdr:colOff>
                    <xdr:row>15</xdr:row>
                    <xdr:rowOff>9525</xdr:rowOff>
                  </from>
                  <to>
                    <xdr:col>14</xdr:col>
                    <xdr:colOff>266700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1" r:id="rId23" name="Check Box 397">
              <controlPr defaultSize="0" autoFill="0" autoLine="0" autoPict="0">
                <anchor moveWithCells="1" sizeWithCells="1">
                  <from>
                    <xdr:col>14</xdr:col>
                    <xdr:colOff>28575</xdr:colOff>
                    <xdr:row>16</xdr:row>
                    <xdr:rowOff>9525</xdr:rowOff>
                  </from>
                  <to>
                    <xdr:col>14</xdr:col>
                    <xdr:colOff>266700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2" r:id="rId24" name="Check Box 398">
              <controlPr defaultSize="0" autoFill="0" autoLine="0" autoPict="0">
                <anchor moveWithCells="1" sizeWithCells="1">
                  <from>
                    <xdr:col>14</xdr:col>
                    <xdr:colOff>28575</xdr:colOff>
                    <xdr:row>17</xdr:row>
                    <xdr:rowOff>9525</xdr:rowOff>
                  </from>
                  <to>
                    <xdr:col>14</xdr:col>
                    <xdr:colOff>266700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3" r:id="rId25" name="Check Box 399">
              <controlPr defaultSize="0" autoFill="0" autoLine="0" autoPict="0">
                <anchor moveWithCells="1" sizeWithCells="1">
                  <from>
                    <xdr:col>14</xdr:col>
                    <xdr:colOff>28575</xdr:colOff>
                    <xdr:row>18</xdr:row>
                    <xdr:rowOff>9525</xdr:rowOff>
                  </from>
                  <to>
                    <xdr:col>14</xdr:col>
                    <xdr:colOff>266700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4" r:id="rId26" name="Check Box 400">
              <controlPr defaultSize="0" autoFill="0" autoLine="0" autoPict="0">
                <anchor moveWithCells="1" sizeWithCells="1">
                  <from>
                    <xdr:col>14</xdr:col>
                    <xdr:colOff>28575</xdr:colOff>
                    <xdr:row>19</xdr:row>
                    <xdr:rowOff>9525</xdr:rowOff>
                  </from>
                  <to>
                    <xdr:col>14</xdr:col>
                    <xdr:colOff>266700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5" r:id="rId27" name="Check Box 401">
              <controlPr defaultSize="0" autoFill="0" autoLine="0" autoPict="0">
                <anchor moveWithCells="1" sizeWithCells="1">
                  <from>
                    <xdr:col>14</xdr:col>
                    <xdr:colOff>28575</xdr:colOff>
                    <xdr:row>20</xdr:row>
                    <xdr:rowOff>9525</xdr:rowOff>
                  </from>
                  <to>
                    <xdr:col>14</xdr:col>
                    <xdr:colOff>266700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6" r:id="rId28" name="Check Box 402">
              <controlPr defaultSize="0" autoFill="0" autoLine="0" autoPict="0">
                <anchor moveWithCells="1" sizeWithCells="1">
                  <from>
                    <xdr:col>14</xdr:col>
                    <xdr:colOff>28575</xdr:colOff>
                    <xdr:row>21</xdr:row>
                    <xdr:rowOff>9525</xdr:rowOff>
                  </from>
                  <to>
                    <xdr:col>14</xdr:col>
                    <xdr:colOff>266700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7" r:id="rId29" name="Check Box 403">
              <controlPr defaultSize="0" autoFill="0" autoLine="0" autoPict="0">
                <anchor moveWithCells="1" sizeWithCells="1">
                  <from>
                    <xdr:col>14</xdr:col>
                    <xdr:colOff>28575</xdr:colOff>
                    <xdr:row>22</xdr:row>
                    <xdr:rowOff>9525</xdr:rowOff>
                  </from>
                  <to>
                    <xdr:col>14</xdr:col>
                    <xdr:colOff>266700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8" r:id="rId30" name="Check Box 404">
              <controlPr defaultSize="0" autoFill="0" autoLine="0" autoPict="0">
                <anchor moveWithCells="1" sizeWithCells="1">
                  <from>
                    <xdr:col>14</xdr:col>
                    <xdr:colOff>28575</xdr:colOff>
                    <xdr:row>23</xdr:row>
                    <xdr:rowOff>9525</xdr:rowOff>
                  </from>
                  <to>
                    <xdr:col>14</xdr:col>
                    <xdr:colOff>266700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9" r:id="rId31" name="Check Box 405">
              <controlPr defaultSize="0" autoFill="0" autoLine="0" autoPict="0">
                <anchor moveWithCells="1" sizeWithCells="1">
                  <from>
                    <xdr:col>14</xdr:col>
                    <xdr:colOff>28575</xdr:colOff>
                    <xdr:row>24</xdr:row>
                    <xdr:rowOff>9525</xdr:rowOff>
                  </from>
                  <to>
                    <xdr:col>14</xdr:col>
                    <xdr:colOff>266700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0" r:id="rId32" name="Check Box 406">
              <controlPr defaultSize="0" autoFill="0" autoLine="0" autoPict="0">
                <anchor moveWithCells="1" sizeWithCells="1">
                  <from>
                    <xdr:col>14</xdr:col>
                    <xdr:colOff>28575</xdr:colOff>
                    <xdr:row>25</xdr:row>
                    <xdr:rowOff>9525</xdr:rowOff>
                  </from>
                  <to>
                    <xdr:col>14</xdr:col>
                    <xdr:colOff>266700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1" r:id="rId33" name="Check Box 407">
              <controlPr defaultSize="0" autoFill="0" autoLine="0" autoPict="0">
                <anchor moveWithCells="1" sizeWithCells="1">
                  <from>
                    <xdr:col>14</xdr:col>
                    <xdr:colOff>28575</xdr:colOff>
                    <xdr:row>26</xdr:row>
                    <xdr:rowOff>9525</xdr:rowOff>
                  </from>
                  <to>
                    <xdr:col>14</xdr:col>
                    <xdr:colOff>266700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2" r:id="rId34" name="Check Box 408">
              <controlPr defaultSize="0" autoFill="0" autoLine="0" autoPict="0">
                <anchor moveWithCells="1" sizeWithCells="1">
                  <from>
                    <xdr:col>14</xdr:col>
                    <xdr:colOff>28575</xdr:colOff>
                    <xdr:row>27</xdr:row>
                    <xdr:rowOff>9525</xdr:rowOff>
                  </from>
                  <to>
                    <xdr:col>14</xdr:col>
                    <xdr:colOff>266700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" r:id="rId35" name="Check Box 409">
              <controlPr defaultSize="0" autoFill="0" autoLine="0" autoPict="0">
                <anchor moveWithCells="1" sizeWithCells="1">
                  <from>
                    <xdr:col>14</xdr:col>
                    <xdr:colOff>28575</xdr:colOff>
                    <xdr:row>29</xdr:row>
                    <xdr:rowOff>19050</xdr:rowOff>
                  </from>
                  <to>
                    <xdr:col>14</xdr:col>
                    <xdr:colOff>266700</xdr:colOff>
                    <xdr:row>30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" r:id="rId36" name="Check Box 411">
              <controlPr defaultSize="0" autoFill="0" autoLine="0" autoPict="0">
                <anchor moveWithCells="1" sizeWithCells="1">
                  <from>
                    <xdr:col>2</xdr:col>
                    <xdr:colOff>28575</xdr:colOff>
                    <xdr:row>31</xdr:row>
                    <xdr:rowOff>28575</xdr:rowOff>
                  </from>
                  <to>
                    <xdr:col>2</xdr:col>
                    <xdr:colOff>266700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" r:id="rId37" name="Check Box 412">
              <controlPr defaultSize="0" autoFill="0" autoLine="0" autoPict="0">
                <anchor moveWithCells="1" sizeWithCells="1">
                  <from>
                    <xdr:col>2</xdr:col>
                    <xdr:colOff>28575</xdr:colOff>
                    <xdr:row>32</xdr:row>
                    <xdr:rowOff>28575</xdr:rowOff>
                  </from>
                  <to>
                    <xdr:col>2</xdr:col>
                    <xdr:colOff>266700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" r:id="rId38" name="Check Box 413">
              <controlPr defaultSize="0" autoFill="0" autoLine="0" autoPict="0">
                <anchor moveWithCells="1" sizeWithCells="1">
                  <from>
                    <xdr:col>2</xdr:col>
                    <xdr:colOff>28575</xdr:colOff>
                    <xdr:row>33</xdr:row>
                    <xdr:rowOff>19050</xdr:rowOff>
                  </from>
                  <to>
                    <xdr:col>2</xdr:col>
                    <xdr:colOff>266700</xdr:colOff>
                    <xdr:row>33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" r:id="rId39" name="Check Box 414">
              <controlPr defaultSize="0" autoFill="0" autoLine="0" autoPict="0">
                <anchor moveWithCells="1" sizeWithCells="1">
                  <from>
                    <xdr:col>14</xdr:col>
                    <xdr:colOff>28575</xdr:colOff>
                    <xdr:row>28</xdr:row>
                    <xdr:rowOff>9525</xdr:rowOff>
                  </from>
                  <to>
                    <xdr:col>14</xdr:col>
                    <xdr:colOff>266700</xdr:colOff>
                    <xdr:row>28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D9073-C128-40C3-9237-CA994031B276}">
  <dimension ref="A1:CX46"/>
  <sheetViews>
    <sheetView showGridLines="0" zoomScale="110" zoomScaleNormal="110" workbookViewId="0">
      <selection activeCell="AC3" sqref="AC3"/>
    </sheetView>
  </sheetViews>
  <sheetFormatPr defaultRowHeight="15" x14ac:dyDescent="0.25"/>
  <cols>
    <col min="1" max="1" width="5.5703125" style="6" customWidth="1"/>
    <col min="2" max="2" width="5.7109375" style="6" customWidth="1"/>
    <col min="3" max="60" width="3" style="6" customWidth="1"/>
    <col min="61" max="61" width="2" style="27" customWidth="1"/>
    <col min="62" max="62" width="3" style="6" customWidth="1"/>
    <col min="63" max="64" width="2.85546875" style="6" customWidth="1"/>
    <col min="65" max="65" width="9.140625" style="6"/>
    <col min="66" max="69" width="2.85546875" style="6" customWidth="1"/>
    <col min="70" max="74" width="9.140625" style="6"/>
    <col min="75" max="75" width="5.7109375" style="6" customWidth="1"/>
    <col min="76" max="89" width="9.140625" style="6"/>
    <col min="90" max="90" width="2.85546875" style="27" customWidth="1"/>
    <col min="91" max="91" width="9.140625" style="27"/>
    <col min="92" max="95" width="2.85546875" style="27" customWidth="1"/>
    <col min="96" max="101" width="9.140625" style="27"/>
    <col min="102" max="16384" width="9.140625" style="6"/>
  </cols>
  <sheetData>
    <row r="1" spans="1:102" ht="21" customHeight="1" x14ac:dyDescent="0.25">
      <c r="A1" s="26" t="s">
        <v>163</v>
      </c>
      <c r="BL1" s="154" t="str">
        <f>IF($AA$4=FALSE,"",CL1)</f>
        <v/>
      </c>
      <c r="BM1" s="28"/>
      <c r="CL1" s="44" t="s">
        <v>121</v>
      </c>
      <c r="CX1" s="29"/>
    </row>
    <row r="2" spans="1:102" ht="20.25" customHeight="1" x14ac:dyDescent="0.3">
      <c r="A2" s="66"/>
      <c r="B2" s="67" t="s">
        <v>109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5"/>
      <c r="AB2" s="65"/>
      <c r="AC2" s="65"/>
      <c r="AD2" s="65"/>
      <c r="AE2" s="66"/>
      <c r="AF2" s="142" t="str">
        <f>IF(AF$3&gt;j,"",AF3)</f>
        <v/>
      </c>
      <c r="AG2" s="142"/>
      <c r="AH2" s="142" t="str">
        <f>IF(AH$3&gt;j,"",AH3)</f>
        <v/>
      </c>
      <c r="AI2" s="142"/>
      <c r="AJ2" s="142" t="str">
        <f>IF(AJ$3&gt;j,"",AJ3)</f>
        <v/>
      </c>
      <c r="AK2" s="142"/>
      <c r="AL2" s="142" t="str">
        <f>IF(AL$3&gt;j,"",AL3)</f>
        <v/>
      </c>
      <c r="AM2" s="142"/>
      <c r="AN2" s="142" t="str">
        <f>IF(AN$3&gt;j,"",AN3)</f>
        <v/>
      </c>
      <c r="AO2" s="142"/>
      <c r="AP2" s="142">
        <f>IF(AP$3&gt;j,"",AP3)</f>
        <v>10</v>
      </c>
      <c r="AQ2" s="142"/>
      <c r="AR2" s="142">
        <f>IF(AR$3&gt;j,"",AR3)</f>
        <v>9</v>
      </c>
      <c r="AS2" s="142"/>
      <c r="AT2" s="142">
        <f>IF(AT$3&gt;j,"",AT3)</f>
        <v>8</v>
      </c>
      <c r="AU2" s="142"/>
      <c r="AV2" s="142">
        <f>IF(AV$3&gt;j,"",AV3)</f>
        <v>7</v>
      </c>
      <c r="AW2" s="142"/>
      <c r="AX2" s="142">
        <f>IF(AX$3&gt;j,"",AX3)</f>
        <v>6</v>
      </c>
      <c r="AY2" s="142"/>
      <c r="AZ2" s="142">
        <f>IF(AZ$3&gt;j,"",AZ3)</f>
        <v>5</v>
      </c>
      <c r="BA2" s="142"/>
      <c r="BB2" s="142">
        <f>IF(BB$3&gt;j,"",BB3)</f>
        <v>4</v>
      </c>
      <c r="BC2" s="142"/>
      <c r="BD2" s="142">
        <f>IF(BD$3&gt;j,"",BD3)</f>
        <v>3</v>
      </c>
      <c r="BE2" s="142"/>
      <c r="BF2" s="142">
        <f>IF(BF$3&gt;j,"",BF3)</f>
        <v>2</v>
      </c>
      <c r="BG2" s="142"/>
      <c r="BH2" s="142">
        <f>IF(BH$3&gt;j,"",BH3)</f>
        <v>1</v>
      </c>
      <c r="BI2" s="5"/>
      <c r="BJ2" s="218" t="s">
        <v>2</v>
      </c>
      <c r="BK2" s="218"/>
      <c r="BL2" s="155" t="str">
        <f t="shared" ref="BL2:BM3" si="0">IF($AA$4=FALSE,"",CL2)</f>
        <v/>
      </c>
      <c r="BM2" s="28"/>
      <c r="CL2" s="44" t="s">
        <v>58</v>
      </c>
    </row>
    <row r="3" spans="1:102" ht="14.25" customHeight="1" x14ac:dyDescent="0.3">
      <c r="A3" s="66"/>
      <c r="B3" s="68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5">
        <v>15</v>
      </c>
      <c r="AG3" s="5"/>
      <c r="AH3" s="5">
        <v>14</v>
      </c>
      <c r="AI3" s="5"/>
      <c r="AJ3" s="5">
        <v>13</v>
      </c>
      <c r="AK3" s="5"/>
      <c r="AL3" s="5">
        <v>12</v>
      </c>
      <c r="AM3" s="5"/>
      <c r="AN3" s="5">
        <v>11</v>
      </c>
      <c r="AO3" s="5"/>
      <c r="AP3" s="5">
        <v>10</v>
      </c>
      <c r="AQ3" s="5"/>
      <c r="AR3" s="5">
        <v>9</v>
      </c>
      <c r="AS3" s="5"/>
      <c r="AT3" s="5">
        <v>8</v>
      </c>
      <c r="AU3" s="5"/>
      <c r="AV3" s="5">
        <v>7</v>
      </c>
      <c r="AW3" s="5"/>
      <c r="AX3" s="5">
        <v>6</v>
      </c>
      <c r="AY3" s="140"/>
      <c r="AZ3" s="5">
        <v>5</v>
      </c>
      <c r="BA3" s="140"/>
      <c r="BB3" s="5">
        <v>4</v>
      </c>
      <c r="BC3" s="5"/>
      <c r="BD3" s="5">
        <v>3</v>
      </c>
      <c r="BE3" s="5"/>
      <c r="BF3" s="5">
        <v>2</v>
      </c>
      <c r="BG3" s="5"/>
      <c r="BH3" s="5">
        <v>1</v>
      </c>
      <c r="BI3" s="5"/>
      <c r="BJ3" s="5"/>
      <c r="BL3" s="156"/>
      <c r="BM3" s="31" t="str">
        <f t="shared" si="0"/>
        <v/>
      </c>
      <c r="BN3" s="32" t="str">
        <f t="shared" ref="BM3:BN18" si="1">IF($AA$4=FALSE,"",CN3)</f>
        <v/>
      </c>
      <c r="BO3" s="31"/>
      <c r="CM3" s="119" t="s">
        <v>24</v>
      </c>
      <c r="CN3" s="120" t="s">
        <v>48</v>
      </c>
    </row>
    <row r="4" spans="1:102" ht="15" customHeight="1" x14ac:dyDescent="0.3">
      <c r="A4" s="66"/>
      <c r="B4" s="68" t="s">
        <v>131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70"/>
      <c r="AB4" s="66"/>
      <c r="AC4" s="66"/>
      <c r="AD4" s="66"/>
      <c r="AE4" s="69"/>
      <c r="AF4" s="141" t="str">
        <f>IF(AND(j&gt;=$BI4,j&gt;=AF$3),"●","")</f>
        <v/>
      </c>
      <c r="AG4" s="143"/>
      <c r="AH4" s="141" t="str">
        <f>IF(AND(j&gt;=$BI4,j&gt;=AH$3),"●","")</f>
        <v/>
      </c>
      <c r="AI4" s="143"/>
      <c r="AJ4" s="141" t="str">
        <f>IF(AND(j&gt;=$BI4,j&gt;=AJ$3),"●","")</f>
        <v/>
      </c>
      <c r="AK4" s="143"/>
      <c r="AL4" s="141" t="str">
        <f>IF(AND(j&gt;=$BI4,j&gt;=AL$3),"●","")</f>
        <v/>
      </c>
      <c r="AM4" s="143"/>
      <c r="AN4" s="141" t="str">
        <f>IF(AND(j&gt;=$BI4,j&gt;=AN$3),"●","")</f>
        <v/>
      </c>
      <c r="AO4" s="143"/>
      <c r="AP4" s="141" t="str">
        <f>IF(AND(j&gt;=$BI4,j&gt;=AP$3),"●","")</f>
        <v>●</v>
      </c>
      <c r="AQ4" s="143"/>
      <c r="AR4" s="141" t="str">
        <f>IF(AND(j&gt;=$BI4,j&gt;=AR$3),"●","")</f>
        <v>●</v>
      </c>
      <c r="AS4" s="143"/>
      <c r="AT4" s="141" t="str">
        <f>IF(AND(j&gt;=$BI4,j&gt;=AT$3),"●","")</f>
        <v>●</v>
      </c>
      <c r="AU4" s="143"/>
      <c r="AV4" s="141" t="str">
        <f>IF(AND(j&gt;=$BI4,j&gt;=AV$3),"●","")</f>
        <v>●</v>
      </c>
      <c r="AW4" s="143"/>
      <c r="AX4" s="141" t="str">
        <f>IF(AND(j&gt;=$BI4,j&gt;=AX$3),"●","")</f>
        <v>●</v>
      </c>
      <c r="AY4" s="143"/>
      <c r="AZ4" s="141" t="str">
        <f>IF(AND(j&gt;=$BI4,j&gt;=AZ$3),"●","")</f>
        <v>●</v>
      </c>
      <c r="BA4" s="143"/>
      <c r="BB4" s="141" t="str">
        <f>IF(AND(j&gt;=$BI4,j&gt;=BB$3),"●","")</f>
        <v>●</v>
      </c>
      <c r="BC4" s="143"/>
      <c r="BD4" s="141" t="str">
        <f>IF(AND(j&gt;=$BI4,j&gt;=BD$3),"●","")</f>
        <v>●</v>
      </c>
      <c r="BE4" s="143"/>
      <c r="BF4" s="141" t="str">
        <f>IF(AND(j&gt;=$BI4,j&gt;=BF$3),"●","")</f>
        <v>●</v>
      </c>
      <c r="BG4" s="143"/>
      <c r="BH4" s="141" t="str">
        <f>IF(AND(j&gt;=$BI4,j&gt;=BH$3),"●","")</f>
        <v>●</v>
      </c>
      <c r="BI4" s="5">
        <v>1</v>
      </c>
      <c r="BJ4" s="144">
        <f>IF(BI4&gt;j,"",BI4)</f>
        <v>1</v>
      </c>
      <c r="BL4" s="157"/>
      <c r="BM4" s="33" t="str">
        <f t="shared" si="1"/>
        <v/>
      </c>
      <c r="BN4" s="32" t="str">
        <f t="shared" si="1"/>
        <v/>
      </c>
      <c r="CM4" s="48">
        <f>IF($BJ4="","",2*$BJ4-1)</f>
        <v>1</v>
      </c>
      <c r="CN4" s="121" t="s">
        <v>142</v>
      </c>
    </row>
    <row r="5" spans="1:102" ht="15" customHeight="1" x14ac:dyDescent="0.3">
      <c r="A5" s="66"/>
      <c r="B5" s="68" t="s">
        <v>132</v>
      </c>
      <c r="C5" s="66"/>
      <c r="D5" s="66"/>
      <c r="E5" s="66"/>
      <c r="F5" s="66"/>
      <c r="G5" s="66"/>
      <c r="H5" s="66"/>
      <c r="I5" s="66"/>
      <c r="J5" s="66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66"/>
      <c r="V5" s="66"/>
      <c r="W5" s="66"/>
      <c r="X5" s="66"/>
      <c r="Y5" s="66"/>
      <c r="Z5" s="66"/>
      <c r="AA5" s="66"/>
      <c r="AB5" s="66"/>
      <c r="AC5" s="66"/>
      <c r="AD5" s="66"/>
      <c r="AE5" s="145"/>
      <c r="AF5" s="143"/>
      <c r="AG5" s="141"/>
      <c r="AH5" s="143"/>
      <c r="AI5" s="141"/>
      <c r="AJ5" s="143"/>
      <c r="AK5" s="141"/>
      <c r="AL5" s="143"/>
      <c r="AM5" s="141"/>
      <c r="AN5" s="143"/>
      <c r="AO5" s="141"/>
      <c r="AP5" s="143"/>
      <c r="AQ5" s="141"/>
      <c r="AR5" s="143"/>
      <c r="AS5" s="141"/>
      <c r="AT5" s="143"/>
      <c r="AU5" s="141"/>
      <c r="AV5" s="143"/>
      <c r="AW5" s="141"/>
      <c r="AX5" s="143"/>
      <c r="AY5" s="141"/>
      <c r="AZ5" s="143"/>
      <c r="BA5" s="141"/>
      <c r="BB5" s="143"/>
      <c r="BC5" s="141"/>
      <c r="BD5" s="143"/>
      <c r="BE5" s="141"/>
      <c r="BF5" s="143"/>
      <c r="BG5" s="141"/>
      <c r="BH5" s="143"/>
      <c r="BI5" s="5"/>
      <c r="BJ5" s="144"/>
      <c r="BL5" s="157"/>
      <c r="BM5" s="34"/>
      <c r="BN5" s="32" t="str">
        <f t="shared" si="1"/>
        <v/>
      </c>
      <c r="CM5" s="48"/>
      <c r="CN5" s="121" t="s">
        <v>143</v>
      </c>
    </row>
    <row r="6" spans="1:102" ht="15" customHeight="1" x14ac:dyDescent="0.3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72"/>
      <c r="Q6" s="70"/>
      <c r="R6" s="66"/>
      <c r="S6" s="66"/>
      <c r="T6" s="66"/>
      <c r="U6" s="150"/>
      <c r="V6" s="150"/>
      <c r="W6" s="150"/>
      <c r="X6" s="150"/>
      <c r="Y6" s="150"/>
      <c r="Z6" s="66"/>
      <c r="AA6" s="66"/>
      <c r="AB6" s="65"/>
      <c r="AC6" s="65"/>
      <c r="AD6" s="65"/>
      <c r="AE6" s="146"/>
      <c r="AF6" s="141" t="str">
        <f>IF(AND(j&gt;=$BI6,j&gt;=AF$3),"●","")</f>
        <v/>
      </c>
      <c r="AG6" s="143"/>
      <c r="AH6" s="141" t="str">
        <f>IF(AND(j&gt;=$BI6,j&gt;=AH$3),"●","")</f>
        <v/>
      </c>
      <c r="AI6" s="143"/>
      <c r="AJ6" s="141" t="str">
        <f>IF(AND(j&gt;=$BI6,j&gt;=AJ$3),"●","")</f>
        <v/>
      </c>
      <c r="AK6" s="143"/>
      <c r="AL6" s="141" t="str">
        <f>IF(AND(j&gt;=$BI6,j&gt;=AL$3),"●","")</f>
        <v/>
      </c>
      <c r="AM6" s="143"/>
      <c r="AN6" s="141" t="str">
        <f>IF(AND(j&gt;=$BI6,j&gt;=AN$3),"●","")</f>
        <v/>
      </c>
      <c r="AO6" s="143"/>
      <c r="AP6" s="141" t="str">
        <f>IF(AND(j&gt;=$BI6,j&gt;=AP$3),"●","")</f>
        <v>●</v>
      </c>
      <c r="AQ6" s="143"/>
      <c r="AR6" s="141" t="str">
        <f>IF(AND(j&gt;=$BI6,j&gt;=AR$3),"●","")</f>
        <v>●</v>
      </c>
      <c r="AS6" s="143"/>
      <c r="AT6" s="141" t="str">
        <f>IF(AND(j&gt;=$BI6,j&gt;=AT$3),"●","")</f>
        <v>●</v>
      </c>
      <c r="AU6" s="143"/>
      <c r="AV6" s="141" t="str">
        <f>IF(AND(j&gt;=$BI6,j&gt;=AV$3),"●","")</f>
        <v>●</v>
      </c>
      <c r="AW6" s="143"/>
      <c r="AX6" s="141" t="str">
        <f>IF(AND(j&gt;=$BI6,j&gt;=AX$3),"●","")</f>
        <v>●</v>
      </c>
      <c r="AY6" s="143"/>
      <c r="AZ6" s="141" t="str">
        <f>IF(AND(j&gt;=$BI6,j&gt;=AZ$3),"●","")</f>
        <v>●</v>
      </c>
      <c r="BA6" s="143"/>
      <c r="BB6" s="141" t="str">
        <f>IF(AND(j&gt;=$BI6,j&gt;=BB$3),"●","")</f>
        <v>●</v>
      </c>
      <c r="BC6" s="143"/>
      <c r="BD6" s="141" t="str">
        <f>IF(AND(j&gt;=$BI6,j&gt;=BD$3),"●","")</f>
        <v>●</v>
      </c>
      <c r="BE6" s="143"/>
      <c r="BF6" s="141" t="str">
        <f>IF(AND(j&gt;=$BI6,j&gt;=BF$3),"●","")</f>
        <v>●</v>
      </c>
      <c r="BG6" s="143"/>
      <c r="BH6" s="141" t="str">
        <f>IF(AND(j&gt;=$BI6,j&gt;=BH$3),"●","")</f>
        <v>●</v>
      </c>
      <c r="BI6" s="5">
        <v>2</v>
      </c>
      <c r="BJ6" s="144">
        <f>IF(BI6&gt;j,"",BI6)</f>
        <v>2</v>
      </c>
      <c r="BL6" s="157"/>
      <c r="BM6" s="33" t="str">
        <f t="shared" si="1"/>
        <v/>
      </c>
      <c r="BN6" s="32" t="str">
        <f t="shared" si="1"/>
        <v/>
      </c>
      <c r="CM6" s="48">
        <f t="shared" ref="CM6" si="2">IF($BJ6="","",2*$BJ6-1)</f>
        <v>3</v>
      </c>
      <c r="CN6" s="121" t="s">
        <v>144</v>
      </c>
    </row>
    <row r="7" spans="1:102" ht="15" customHeight="1" x14ac:dyDescent="0.3">
      <c r="A7" s="65"/>
      <c r="C7" s="152"/>
      <c r="D7" s="222" t="s">
        <v>112</v>
      </c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19">
        <v>10</v>
      </c>
      <c r="V7" s="219"/>
      <c r="W7" s="150"/>
      <c r="X7" s="150"/>
      <c r="Y7" s="150"/>
      <c r="Z7" s="66" t="s">
        <v>52</v>
      </c>
      <c r="AA7" s="66"/>
      <c r="AB7" s="65"/>
      <c r="AC7" s="65"/>
      <c r="AD7" s="73"/>
      <c r="AE7" s="145"/>
      <c r="AF7" s="143"/>
      <c r="AG7" s="141"/>
      <c r="AH7" s="143"/>
      <c r="AI7" s="141"/>
      <c r="AJ7" s="143"/>
      <c r="AK7" s="141"/>
      <c r="AL7" s="143"/>
      <c r="AM7" s="141"/>
      <c r="AN7" s="143"/>
      <c r="AO7" s="141"/>
      <c r="AP7" s="143"/>
      <c r="AQ7" s="141"/>
      <c r="AR7" s="143"/>
      <c r="AS7" s="141"/>
      <c r="AT7" s="143"/>
      <c r="AU7" s="141"/>
      <c r="AV7" s="143"/>
      <c r="AW7" s="141"/>
      <c r="AX7" s="143"/>
      <c r="AY7" s="141"/>
      <c r="AZ7" s="143"/>
      <c r="BA7" s="141"/>
      <c r="BB7" s="143"/>
      <c r="BC7" s="141"/>
      <c r="BD7" s="143"/>
      <c r="BE7" s="141"/>
      <c r="BF7" s="143"/>
      <c r="BG7" s="141"/>
      <c r="BH7" s="143"/>
      <c r="BI7" s="5"/>
      <c r="BJ7" s="144"/>
      <c r="BL7" s="157"/>
      <c r="BM7" s="34"/>
      <c r="BN7" s="32" t="str">
        <f t="shared" si="1"/>
        <v/>
      </c>
      <c r="CM7" s="48"/>
      <c r="CN7" s="121" t="s">
        <v>145</v>
      </c>
    </row>
    <row r="8" spans="1:102" ht="15" customHeight="1" x14ac:dyDescent="0.3">
      <c r="A8" s="65"/>
      <c r="B8" s="152"/>
      <c r="C8" s="15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19"/>
      <c r="V8" s="219"/>
      <c r="W8" s="150"/>
      <c r="X8" s="150"/>
      <c r="Y8" s="150"/>
      <c r="Z8" s="66" t="s">
        <v>53</v>
      </c>
      <c r="AA8" s="66"/>
      <c r="AB8" s="65"/>
      <c r="AC8" s="73"/>
      <c r="AD8" s="65"/>
      <c r="AE8" s="146"/>
      <c r="AF8" s="141" t="str">
        <f>IF(AND(j&gt;=$BI8,j&gt;=AF$3),"●","")</f>
        <v/>
      </c>
      <c r="AG8" s="143"/>
      <c r="AH8" s="141" t="str">
        <f>IF(AND(j&gt;=$BI8,j&gt;=AH$3),"●","")</f>
        <v/>
      </c>
      <c r="AI8" s="143"/>
      <c r="AJ8" s="141" t="str">
        <f>IF(AND(j&gt;=$BI8,j&gt;=AJ$3),"●","")</f>
        <v/>
      </c>
      <c r="AK8" s="143"/>
      <c r="AL8" s="141" t="str">
        <f>IF(AND(j&gt;=$BI8,j&gt;=AL$3),"●","")</f>
        <v/>
      </c>
      <c r="AM8" s="143"/>
      <c r="AN8" s="141" t="str">
        <f>IF(AND(j&gt;=$BI8,j&gt;=AN$3),"●","")</f>
        <v/>
      </c>
      <c r="AO8" s="143"/>
      <c r="AP8" s="141" t="str">
        <f>IF(AND(j&gt;=$BI8,j&gt;=AP$3),"●","")</f>
        <v>●</v>
      </c>
      <c r="AQ8" s="143"/>
      <c r="AR8" s="141" t="str">
        <f>IF(AND(j&gt;=$BI8,j&gt;=AR$3),"●","")</f>
        <v>●</v>
      </c>
      <c r="AS8" s="143"/>
      <c r="AT8" s="141" t="str">
        <f>IF(AND(j&gt;=$BI8,j&gt;=AT$3),"●","")</f>
        <v>●</v>
      </c>
      <c r="AU8" s="143"/>
      <c r="AV8" s="141" t="str">
        <f>IF(AND(j&gt;=$BI8,j&gt;=AV$3),"●","")</f>
        <v>●</v>
      </c>
      <c r="AW8" s="143"/>
      <c r="AX8" s="141" t="str">
        <f>IF(AND(j&gt;=$BI8,j&gt;=AX$3),"●","")</f>
        <v>●</v>
      </c>
      <c r="AY8" s="143"/>
      <c r="AZ8" s="141" t="str">
        <f>IF(AND(j&gt;=$BI8,j&gt;=AZ$3),"●","")</f>
        <v>●</v>
      </c>
      <c r="BA8" s="143"/>
      <c r="BB8" s="141" t="str">
        <f>IF(AND(j&gt;=$BI8,j&gt;=BB$3),"●","")</f>
        <v>●</v>
      </c>
      <c r="BC8" s="143"/>
      <c r="BD8" s="141" t="str">
        <f>IF(AND(j&gt;=$BI8,j&gt;=BD$3),"●","")</f>
        <v>●</v>
      </c>
      <c r="BE8" s="143"/>
      <c r="BF8" s="141" t="str">
        <f>IF(AND(j&gt;=$BI8,j&gt;=BF$3),"●","")</f>
        <v>●</v>
      </c>
      <c r="BG8" s="143"/>
      <c r="BH8" s="141" t="str">
        <f>IF(AND(j&gt;=$BI8,j&gt;=BH$3),"●","")</f>
        <v>●</v>
      </c>
      <c r="BI8" s="5">
        <v>3</v>
      </c>
      <c r="BJ8" s="144">
        <f>IF(BI8&gt;j,"",BI8)</f>
        <v>3</v>
      </c>
      <c r="BL8" s="157"/>
      <c r="BM8" s="33" t="str">
        <f t="shared" si="1"/>
        <v/>
      </c>
      <c r="BN8" s="32" t="str">
        <f t="shared" si="1"/>
        <v/>
      </c>
      <c r="CM8" s="48">
        <f t="shared" ref="CM8" si="3">IF($BJ8="","",2*$BJ8-1)</f>
        <v>5</v>
      </c>
      <c r="CN8" s="121" t="s">
        <v>146</v>
      </c>
    </row>
    <row r="9" spans="1:102" ht="15" customHeight="1" x14ac:dyDescent="0.3">
      <c r="A9" s="65"/>
      <c r="B9" s="65"/>
      <c r="C9" s="65"/>
      <c r="D9" s="66"/>
      <c r="E9" s="66"/>
      <c r="F9" s="66"/>
      <c r="G9" s="66"/>
      <c r="H9" s="71" t="s">
        <v>160</v>
      </c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150"/>
      <c r="V9" s="150"/>
      <c r="W9" s="150"/>
      <c r="X9" s="150"/>
      <c r="Y9" s="150"/>
      <c r="Z9" s="66"/>
      <c r="AA9" s="66"/>
      <c r="AB9" s="73"/>
      <c r="AC9" s="65"/>
      <c r="AD9" s="73"/>
      <c r="AE9" s="145"/>
      <c r="AF9" s="143"/>
      <c r="AG9" s="141"/>
      <c r="AH9" s="143"/>
      <c r="AI9" s="141"/>
      <c r="AJ9" s="143"/>
      <c r="AK9" s="141"/>
      <c r="AL9" s="143"/>
      <c r="AM9" s="141"/>
      <c r="AN9" s="143"/>
      <c r="AO9" s="141"/>
      <c r="AP9" s="143"/>
      <c r="AQ9" s="141"/>
      <c r="AR9" s="143"/>
      <c r="AS9" s="141"/>
      <c r="AT9" s="143"/>
      <c r="AU9" s="141"/>
      <c r="AV9" s="143"/>
      <c r="AW9" s="141"/>
      <c r="AX9" s="143"/>
      <c r="AY9" s="141"/>
      <c r="AZ9" s="143"/>
      <c r="BA9" s="141"/>
      <c r="BB9" s="143"/>
      <c r="BC9" s="141"/>
      <c r="BD9" s="143"/>
      <c r="BE9" s="141"/>
      <c r="BF9" s="143"/>
      <c r="BG9" s="141"/>
      <c r="BH9" s="143"/>
      <c r="BI9" s="5"/>
      <c r="BJ9" s="144"/>
      <c r="BL9" s="157"/>
      <c r="BM9" s="34"/>
      <c r="BN9" s="32" t="str">
        <f t="shared" si="1"/>
        <v/>
      </c>
      <c r="CM9" s="48"/>
      <c r="CN9" s="121" t="s">
        <v>147</v>
      </c>
    </row>
    <row r="10" spans="1:102" ht="15" customHeight="1" x14ac:dyDescent="0.3">
      <c r="A10" s="65"/>
      <c r="B10" s="65"/>
      <c r="C10" s="65"/>
      <c r="D10" s="65"/>
      <c r="E10" s="65"/>
      <c r="F10" s="65"/>
      <c r="G10" s="223" t="s">
        <v>25</v>
      </c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0">
        <f>j^2</f>
        <v>100</v>
      </c>
      <c r="V10" s="220"/>
      <c r="W10" s="220"/>
      <c r="X10" s="65"/>
      <c r="Y10" s="65"/>
      <c r="Z10" s="65"/>
      <c r="AA10" s="73"/>
      <c r="AB10" s="65"/>
      <c r="AC10" s="73"/>
      <c r="AD10" s="65"/>
      <c r="AE10" s="146"/>
      <c r="AF10" s="141" t="str">
        <f>IF(AND(j&gt;=$BI10,j&gt;=AF$3),"●","")</f>
        <v/>
      </c>
      <c r="AG10" s="143"/>
      <c r="AH10" s="141" t="str">
        <f>IF(AND(j&gt;=$BI10,j&gt;=AH$3),"●","")</f>
        <v/>
      </c>
      <c r="AI10" s="143"/>
      <c r="AJ10" s="141" t="str">
        <f>IF(AND(j&gt;=$BI10,j&gt;=AJ$3),"●","")</f>
        <v/>
      </c>
      <c r="AK10" s="143"/>
      <c r="AL10" s="141" t="str">
        <f>IF(AND(j&gt;=$BI10,j&gt;=AL$3),"●","")</f>
        <v/>
      </c>
      <c r="AM10" s="143"/>
      <c r="AN10" s="141" t="str">
        <f>IF(AND(j&gt;=$BI10,j&gt;=AN$3),"●","")</f>
        <v/>
      </c>
      <c r="AO10" s="143"/>
      <c r="AP10" s="141" t="str">
        <f>IF(AND(j&gt;=$BI10,j&gt;=AP$3),"●","")</f>
        <v>●</v>
      </c>
      <c r="AQ10" s="143"/>
      <c r="AR10" s="141" t="str">
        <f>IF(AND(j&gt;=$BI10,j&gt;=AR$3),"●","")</f>
        <v>●</v>
      </c>
      <c r="AS10" s="143"/>
      <c r="AT10" s="141" t="str">
        <f>IF(AND(j&gt;=$BI10,j&gt;=AT$3),"●","")</f>
        <v>●</v>
      </c>
      <c r="AU10" s="143"/>
      <c r="AV10" s="141" t="str">
        <f>IF(AND(j&gt;=$BI10,j&gt;=AV$3),"●","")</f>
        <v>●</v>
      </c>
      <c r="AW10" s="143"/>
      <c r="AX10" s="141" t="str">
        <f>IF(AND(j&gt;=$BI10,j&gt;=AX$3),"●","")</f>
        <v>●</v>
      </c>
      <c r="AY10" s="143"/>
      <c r="AZ10" s="141" t="str">
        <f>IF(AND(j&gt;=$BI10,j&gt;=AZ$3),"●","")</f>
        <v>●</v>
      </c>
      <c r="BA10" s="143"/>
      <c r="BB10" s="141" t="str">
        <f>IF(AND(j&gt;=$BI10,j&gt;=BB$3),"●","")</f>
        <v>●</v>
      </c>
      <c r="BC10" s="143"/>
      <c r="BD10" s="141" t="str">
        <f>IF(AND(j&gt;=$BI10,j&gt;=BD$3),"●","")</f>
        <v>●</v>
      </c>
      <c r="BE10" s="143"/>
      <c r="BF10" s="141" t="str">
        <f>IF(AND(j&gt;=$BI10,j&gt;=BF$3),"●","")</f>
        <v>●</v>
      </c>
      <c r="BG10" s="143"/>
      <c r="BH10" s="141" t="str">
        <f>IF(AND(j&gt;=$BI10,j&gt;=BH$3),"●","")</f>
        <v>●</v>
      </c>
      <c r="BI10" s="5">
        <v>4</v>
      </c>
      <c r="BJ10" s="144">
        <f>IF(BI10&gt;j,"",BI10)</f>
        <v>4</v>
      </c>
      <c r="BL10" s="157"/>
      <c r="BM10" s="33" t="str">
        <f t="shared" si="1"/>
        <v/>
      </c>
      <c r="BN10" s="221" t="str">
        <f>IF($AA$4=FALSE,"",CN10)</f>
        <v/>
      </c>
      <c r="BO10" s="221"/>
      <c r="BP10" s="221"/>
      <c r="BQ10" s="221"/>
      <c r="BR10" s="221"/>
      <c r="BS10" s="221"/>
      <c r="BT10" s="221"/>
      <c r="BU10" s="221"/>
      <c r="CM10" s="48">
        <f t="shared" ref="CM10" si="4">IF($BJ10="","",2*$BJ10-1)</f>
        <v>7</v>
      </c>
      <c r="CN10" s="231" t="s">
        <v>153</v>
      </c>
      <c r="CO10" s="231"/>
      <c r="CP10" s="231"/>
      <c r="CQ10" s="231"/>
      <c r="CR10" s="231"/>
      <c r="CS10" s="231"/>
      <c r="CT10" s="231"/>
    </row>
    <row r="11" spans="1:102" ht="15" customHeight="1" x14ac:dyDescent="0.3">
      <c r="A11" s="65"/>
      <c r="B11" s="65"/>
      <c r="C11" s="65"/>
      <c r="D11" s="65"/>
      <c r="E11" s="65"/>
      <c r="F11" s="65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0"/>
      <c r="V11" s="220"/>
      <c r="W11" s="220"/>
      <c r="X11" s="65"/>
      <c r="Y11" s="65"/>
      <c r="Z11" s="73"/>
      <c r="AA11" s="65"/>
      <c r="AB11" s="73"/>
      <c r="AC11" s="65"/>
      <c r="AD11" s="73"/>
      <c r="AE11" s="145"/>
      <c r="AF11" s="143"/>
      <c r="AG11" s="141"/>
      <c r="AH11" s="143"/>
      <c r="AI11" s="141"/>
      <c r="AJ11" s="143"/>
      <c r="AK11" s="141"/>
      <c r="AL11" s="143"/>
      <c r="AM11" s="141"/>
      <c r="AN11" s="143"/>
      <c r="AO11" s="141"/>
      <c r="AP11" s="143"/>
      <c r="AQ11" s="141"/>
      <c r="AR11" s="143"/>
      <c r="AS11" s="141"/>
      <c r="AT11" s="143"/>
      <c r="AU11" s="141"/>
      <c r="AV11" s="143"/>
      <c r="AW11" s="141"/>
      <c r="AX11" s="143"/>
      <c r="AY11" s="141"/>
      <c r="AZ11" s="143"/>
      <c r="BA11" s="141"/>
      <c r="BB11" s="143"/>
      <c r="BC11" s="141"/>
      <c r="BD11" s="143"/>
      <c r="BE11" s="141"/>
      <c r="BF11" s="143"/>
      <c r="BG11" s="141"/>
      <c r="BH11" s="143"/>
      <c r="BI11" s="5"/>
      <c r="BJ11" s="144"/>
      <c r="BL11" s="157"/>
      <c r="BM11" s="34"/>
      <c r="BN11" s="221"/>
      <c r="BO11" s="221"/>
      <c r="BP11" s="221"/>
      <c r="BQ11" s="221"/>
      <c r="BR11" s="221"/>
      <c r="BS11" s="221"/>
      <c r="BT11" s="221"/>
      <c r="BU11" s="221"/>
      <c r="CM11" s="48"/>
      <c r="CN11" s="231"/>
      <c r="CO11" s="231"/>
      <c r="CP11" s="231"/>
      <c r="CQ11" s="231"/>
      <c r="CR11" s="231"/>
      <c r="CS11" s="231"/>
      <c r="CT11" s="231"/>
    </row>
    <row r="12" spans="1:102" ht="15" customHeight="1" x14ac:dyDescent="0.3">
      <c r="A12" s="66"/>
      <c r="U12" s="66"/>
      <c r="V12" s="66"/>
      <c r="W12" s="65"/>
      <c r="X12" s="65"/>
      <c r="Y12" s="73"/>
      <c r="Z12" s="65"/>
      <c r="AA12" s="73"/>
      <c r="AB12" s="65"/>
      <c r="AC12" s="73"/>
      <c r="AD12" s="65"/>
      <c r="AE12" s="146"/>
      <c r="AF12" s="141" t="str">
        <f>IF(AND(j&gt;=$BI12,j&gt;=AF$3),"●","")</f>
        <v/>
      </c>
      <c r="AG12" s="143"/>
      <c r="AH12" s="141" t="str">
        <f>IF(AND(j&gt;=$BI12,j&gt;=AH$3),"●","")</f>
        <v/>
      </c>
      <c r="AI12" s="143"/>
      <c r="AJ12" s="141" t="str">
        <f>IF(AND(j&gt;=$BI12,j&gt;=AJ$3),"●","")</f>
        <v/>
      </c>
      <c r="AK12" s="143"/>
      <c r="AL12" s="141" t="str">
        <f>IF(AND(j&gt;=$BI12,j&gt;=AL$3),"●","")</f>
        <v/>
      </c>
      <c r="AM12" s="143"/>
      <c r="AN12" s="141" t="str">
        <f>IF(AND(j&gt;=$BI12,j&gt;=AN$3),"●","")</f>
        <v/>
      </c>
      <c r="AO12" s="143"/>
      <c r="AP12" s="141" t="str">
        <f>IF(AND(j&gt;=$BI12,j&gt;=AP$3),"●","")</f>
        <v>●</v>
      </c>
      <c r="AQ12" s="143"/>
      <c r="AR12" s="141" t="str">
        <f>IF(AND(j&gt;=$BI12,j&gt;=AR$3),"●","")</f>
        <v>●</v>
      </c>
      <c r="AS12" s="143"/>
      <c r="AT12" s="141" t="str">
        <f>IF(AND(j&gt;=$BI12,j&gt;=AT$3),"●","")</f>
        <v>●</v>
      </c>
      <c r="AU12" s="143"/>
      <c r="AV12" s="141" t="str">
        <f>IF(AND(j&gt;=$BI12,j&gt;=AV$3),"●","")</f>
        <v>●</v>
      </c>
      <c r="AW12" s="143"/>
      <c r="AX12" s="141" t="str">
        <f>IF(AND(j&gt;=$BI12,j&gt;=AX$3),"●","")</f>
        <v>●</v>
      </c>
      <c r="AY12" s="143"/>
      <c r="AZ12" s="141" t="str">
        <f>IF(AND(j&gt;=$BI12,j&gt;=AZ$3),"●","")</f>
        <v>●</v>
      </c>
      <c r="BA12" s="143"/>
      <c r="BB12" s="141" t="str">
        <f>IF(AND(j&gt;=$BI12,j&gt;=BB$3),"●","")</f>
        <v>●</v>
      </c>
      <c r="BC12" s="143"/>
      <c r="BD12" s="141" t="str">
        <f>IF(AND(j&gt;=$BI12,j&gt;=BD$3),"●","")</f>
        <v>●</v>
      </c>
      <c r="BE12" s="143"/>
      <c r="BF12" s="141" t="str">
        <f>IF(AND(j&gt;=$BI12,j&gt;=BF$3),"●","")</f>
        <v>●</v>
      </c>
      <c r="BG12" s="143"/>
      <c r="BH12" s="141" t="str">
        <f>IF(AND(j&gt;=$BI12,j&gt;=BH$3),"●","")</f>
        <v>●</v>
      </c>
      <c r="BI12" s="5">
        <v>5</v>
      </c>
      <c r="BJ12" s="144">
        <f>IF(BI12&gt;j,"",BI12)</f>
        <v>5</v>
      </c>
      <c r="BL12" s="157"/>
      <c r="BM12" s="33" t="str">
        <f t="shared" si="1"/>
        <v/>
      </c>
      <c r="BN12" s="221"/>
      <c r="BO12" s="221"/>
      <c r="BP12" s="221"/>
      <c r="BQ12" s="221"/>
      <c r="BR12" s="221"/>
      <c r="BS12" s="221"/>
      <c r="BT12" s="221"/>
      <c r="BU12" s="221"/>
      <c r="CM12" s="48">
        <f t="shared" ref="CM12" si="5">IF($BJ12="","",2*$BJ12-1)</f>
        <v>9</v>
      </c>
      <c r="CN12" s="231"/>
      <c r="CO12" s="231"/>
      <c r="CP12" s="231"/>
      <c r="CQ12" s="231"/>
      <c r="CR12" s="231"/>
      <c r="CS12" s="231"/>
      <c r="CT12" s="231"/>
    </row>
    <row r="13" spans="1:102" ht="15" customHeight="1" x14ac:dyDescent="0.3">
      <c r="A13" s="66"/>
      <c r="B13" s="68" t="s">
        <v>23</v>
      </c>
      <c r="C13" s="66"/>
      <c r="U13" s="66"/>
      <c r="V13" s="66"/>
      <c r="W13" s="65"/>
      <c r="X13" s="73"/>
      <c r="Y13" s="65"/>
      <c r="Z13" s="73"/>
      <c r="AA13" s="65"/>
      <c r="AB13" s="73"/>
      <c r="AC13" s="65"/>
      <c r="AD13" s="73"/>
      <c r="AE13" s="145"/>
      <c r="AF13" s="143"/>
      <c r="AG13" s="141"/>
      <c r="AH13" s="143"/>
      <c r="AI13" s="141"/>
      <c r="AJ13" s="143"/>
      <c r="AK13" s="141"/>
      <c r="AL13" s="143"/>
      <c r="AM13" s="141"/>
      <c r="AN13" s="143"/>
      <c r="AO13" s="141"/>
      <c r="AP13" s="143"/>
      <c r="AQ13" s="141"/>
      <c r="AR13" s="143"/>
      <c r="AS13" s="141"/>
      <c r="AT13" s="143"/>
      <c r="AU13" s="141"/>
      <c r="AV13" s="143"/>
      <c r="AW13" s="141"/>
      <c r="AX13" s="143"/>
      <c r="AY13" s="141"/>
      <c r="AZ13" s="143"/>
      <c r="BA13" s="141"/>
      <c r="BB13" s="143"/>
      <c r="BC13" s="141"/>
      <c r="BD13" s="143"/>
      <c r="BE13" s="141"/>
      <c r="BF13" s="143"/>
      <c r="BG13" s="141"/>
      <c r="BH13" s="143"/>
      <c r="BI13" s="5"/>
      <c r="BJ13" s="144"/>
      <c r="BL13" s="157"/>
      <c r="BM13" s="34"/>
      <c r="BN13" s="32"/>
      <c r="BQ13" s="30"/>
      <c r="BR13" s="30"/>
      <c r="BS13" s="30"/>
      <c r="CM13" s="48"/>
      <c r="CP13" s="121"/>
      <c r="CQ13" s="121"/>
      <c r="CR13" s="121"/>
      <c r="CS13" s="121"/>
    </row>
    <row r="14" spans="1:102" ht="15" customHeight="1" x14ac:dyDescent="0.3">
      <c r="A14" s="66"/>
      <c r="B14" s="68" t="s">
        <v>122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73"/>
      <c r="X14" s="65"/>
      <c r="Y14" s="73"/>
      <c r="Z14" s="65"/>
      <c r="AA14" s="73"/>
      <c r="AB14" s="65"/>
      <c r="AC14" s="73"/>
      <c r="AD14" s="65"/>
      <c r="AE14" s="146"/>
      <c r="AF14" s="141" t="str">
        <f>IF(AND(j&gt;=$BI14,j&gt;=AF$3),"●","")</f>
        <v/>
      </c>
      <c r="AG14" s="143"/>
      <c r="AH14" s="141" t="str">
        <f>IF(AND(j&gt;=$BI14,j&gt;=AH$3),"●","")</f>
        <v/>
      </c>
      <c r="AI14" s="143"/>
      <c r="AJ14" s="141" t="str">
        <f>IF(AND(j&gt;=$BI14,j&gt;=AJ$3),"●","")</f>
        <v/>
      </c>
      <c r="AK14" s="143"/>
      <c r="AL14" s="141" t="str">
        <f>IF(AND(j&gt;=$BI14,j&gt;=AL$3),"●","")</f>
        <v/>
      </c>
      <c r="AM14" s="143"/>
      <c r="AN14" s="141" t="str">
        <f>IF(AND(j&gt;=$BI14,j&gt;=AN$3),"●","")</f>
        <v/>
      </c>
      <c r="AO14" s="143"/>
      <c r="AP14" s="141" t="str">
        <f>IF(AND(j&gt;=$BI14,j&gt;=AP$3),"●","")</f>
        <v>●</v>
      </c>
      <c r="AQ14" s="143"/>
      <c r="AR14" s="141" t="str">
        <f>IF(AND(j&gt;=$BI14,j&gt;=AR$3),"●","")</f>
        <v>●</v>
      </c>
      <c r="AS14" s="143"/>
      <c r="AT14" s="141" t="str">
        <f>IF(AND(j&gt;=$BI14,j&gt;=AT$3),"●","")</f>
        <v>●</v>
      </c>
      <c r="AU14" s="143"/>
      <c r="AV14" s="141" t="str">
        <f>IF(AND(j&gt;=$BI14,j&gt;=AV$3),"●","")</f>
        <v>●</v>
      </c>
      <c r="AW14" s="143"/>
      <c r="AX14" s="141" t="str">
        <f>IF(AND(j&gt;=$BI14,j&gt;=AX$3),"●","")</f>
        <v>●</v>
      </c>
      <c r="AY14" s="143"/>
      <c r="AZ14" s="141" t="str">
        <f>IF(AND(j&gt;=$BI14,j&gt;=AZ$3),"●","")</f>
        <v>●</v>
      </c>
      <c r="BA14" s="143"/>
      <c r="BB14" s="141" t="str">
        <f>IF(AND(j&gt;=$BI14,j&gt;=BB$3),"●","")</f>
        <v>●</v>
      </c>
      <c r="BC14" s="143"/>
      <c r="BD14" s="141" t="str">
        <f>IF(AND(j&gt;=$BI14,j&gt;=BD$3),"●","")</f>
        <v>●</v>
      </c>
      <c r="BE14" s="143"/>
      <c r="BF14" s="141" t="str">
        <f>IF(AND(j&gt;=$BI14,j&gt;=BF$3),"●","")</f>
        <v>●</v>
      </c>
      <c r="BG14" s="143"/>
      <c r="BH14" s="141" t="str">
        <f>IF(AND(j&gt;=$BI14,j&gt;=BH$3),"●","")</f>
        <v>●</v>
      </c>
      <c r="BI14" s="5">
        <v>6</v>
      </c>
      <c r="BJ14" s="144">
        <f>IF(BI14&gt;j,"",BI14)</f>
        <v>6</v>
      </c>
      <c r="BL14" s="157"/>
      <c r="BM14" s="33" t="str">
        <f t="shared" si="1"/>
        <v/>
      </c>
      <c r="BN14" s="31" t="str">
        <f>IF($Q$6=FALSE,"",CN14)</f>
        <v/>
      </c>
      <c r="BO14" s="30"/>
      <c r="BP14" s="30"/>
      <c r="BQ14" s="30"/>
      <c r="BR14" s="30"/>
      <c r="BS14" s="30"/>
      <c r="CM14" s="48">
        <f t="shared" ref="CM14" si="6">IF($BJ14="","",2*$BJ14-1)</f>
        <v>11</v>
      </c>
      <c r="CN14" s="121" t="s">
        <v>32</v>
      </c>
      <c r="CO14" s="121"/>
      <c r="CP14" s="121"/>
      <c r="CQ14" s="121"/>
      <c r="CR14" s="121"/>
      <c r="CS14" s="121"/>
    </row>
    <row r="15" spans="1:102" ht="15" customHeight="1" x14ac:dyDescent="0.3">
      <c r="A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74"/>
      <c r="W15" s="65"/>
      <c r="X15" s="73"/>
      <c r="Y15" s="65"/>
      <c r="Z15" s="73"/>
      <c r="AA15" s="65"/>
      <c r="AB15" s="73"/>
      <c r="AC15" s="65"/>
      <c r="AD15" s="73"/>
      <c r="AE15" s="145"/>
      <c r="AF15" s="143"/>
      <c r="AG15" s="141"/>
      <c r="AH15" s="143"/>
      <c r="AI15" s="141"/>
      <c r="AJ15" s="143"/>
      <c r="AK15" s="141"/>
      <c r="AL15" s="143"/>
      <c r="AM15" s="141"/>
      <c r="AN15" s="143"/>
      <c r="AO15" s="141"/>
      <c r="AP15" s="143"/>
      <c r="AQ15" s="141"/>
      <c r="AR15" s="143"/>
      <c r="AS15" s="141"/>
      <c r="AT15" s="143"/>
      <c r="AU15" s="141"/>
      <c r="AV15" s="143"/>
      <c r="AW15" s="141"/>
      <c r="AX15" s="143"/>
      <c r="AY15" s="141"/>
      <c r="AZ15" s="143"/>
      <c r="BA15" s="141"/>
      <c r="BB15" s="143"/>
      <c r="BC15" s="141"/>
      <c r="BD15" s="143"/>
      <c r="BE15" s="141"/>
      <c r="BF15" s="143"/>
      <c r="BG15" s="141"/>
      <c r="BH15" s="143"/>
      <c r="BI15" s="5"/>
      <c r="BJ15" s="144"/>
      <c r="BL15" s="157"/>
      <c r="BM15" s="34"/>
      <c r="BN15" s="32"/>
      <c r="BO15" s="32" t="str">
        <f>IF($Q$6=FALSE,"",CO15)</f>
        <v/>
      </c>
      <c r="BP15" s="30"/>
      <c r="BQ15" s="30"/>
      <c r="BR15" s="30"/>
      <c r="BS15" s="30"/>
      <c r="CM15" s="48"/>
      <c r="CO15" s="121" t="s">
        <v>33</v>
      </c>
      <c r="CP15" s="121"/>
      <c r="CQ15" s="121"/>
      <c r="CR15" s="121"/>
      <c r="CS15" s="121"/>
    </row>
    <row r="16" spans="1:102" ht="15" customHeight="1" x14ac:dyDescent="0.3">
      <c r="A16" s="66"/>
      <c r="B16" s="68" t="s">
        <v>50</v>
      </c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74"/>
      <c r="V16" s="66"/>
      <c r="W16" s="73"/>
      <c r="X16" s="65"/>
      <c r="Y16" s="73"/>
      <c r="Z16" s="65"/>
      <c r="AA16" s="73"/>
      <c r="AB16" s="65"/>
      <c r="AC16" s="73"/>
      <c r="AD16" s="65"/>
      <c r="AE16" s="146"/>
      <c r="AF16" s="141" t="str">
        <f>IF(AND(j&gt;=$BI16,j&gt;=AF$3),"●","")</f>
        <v/>
      </c>
      <c r="AG16" s="143"/>
      <c r="AH16" s="141" t="str">
        <f>IF(AND(j&gt;=$BI16,j&gt;=AH$3),"●","")</f>
        <v/>
      </c>
      <c r="AI16" s="143"/>
      <c r="AJ16" s="141" t="str">
        <f>IF(AND(j&gt;=$BI16,j&gt;=AJ$3),"●","")</f>
        <v/>
      </c>
      <c r="AK16" s="143"/>
      <c r="AL16" s="141" t="str">
        <f>IF(AND(j&gt;=$BI16,j&gt;=AL$3),"●","")</f>
        <v/>
      </c>
      <c r="AM16" s="143"/>
      <c r="AN16" s="141" t="str">
        <f>IF(AND(j&gt;=$BI16,j&gt;=AN$3),"●","")</f>
        <v/>
      </c>
      <c r="AO16" s="143"/>
      <c r="AP16" s="141" t="str">
        <f>IF(AND(j&gt;=$BI16,j&gt;=AP$3),"●","")</f>
        <v>●</v>
      </c>
      <c r="AQ16" s="143"/>
      <c r="AR16" s="141" t="str">
        <f>IF(AND(j&gt;=$BI16,j&gt;=AR$3),"●","")</f>
        <v>●</v>
      </c>
      <c r="AS16" s="143"/>
      <c r="AT16" s="141" t="str">
        <f>IF(AND(j&gt;=$BI16,j&gt;=AT$3),"●","")</f>
        <v>●</v>
      </c>
      <c r="AU16" s="143"/>
      <c r="AV16" s="141" t="str">
        <f>IF(AND(j&gt;=$BI16,j&gt;=AV$3),"●","")</f>
        <v>●</v>
      </c>
      <c r="AW16" s="143"/>
      <c r="AX16" s="141" t="str">
        <f>IF(AND(j&gt;=$BI16,j&gt;=AX$3),"●","")</f>
        <v>●</v>
      </c>
      <c r="AY16" s="143"/>
      <c r="AZ16" s="141" t="str">
        <f>IF(AND(j&gt;=$BI16,j&gt;=AZ$3),"●","")</f>
        <v>●</v>
      </c>
      <c r="BA16" s="143"/>
      <c r="BB16" s="141" t="str">
        <f>IF(AND(j&gt;=$BI16,j&gt;=BB$3),"●","")</f>
        <v>●</v>
      </c>
      <c r="BC16" s="143"/>
      <c r="BD16" s="141" t="str">
        <f>IF(AND(j&gt;=$BI16,j&gt;=BD$3),"●","")</f>
        <v>●</v>
      </c>
      <c r="BE16" s="143"/>
      <c r="BF16" s="141" t="str">
        <f>IF(AND(j&gt;=$BI16,j&gt;=BF$3),"●","")</f>
        <v>●</v>
      </c>
      <c r="BG16" s="143"/>
      <c r="BH16" s="141" t="str">
        <f>IF(AND(j&gt;=$BI16,j&gt;=BH$3),"●","")</f>
        <v>●</v>
      </c>
      <c r="BI16" s="5">
        <v>7</v>
      </c>
      <c r="BJ16" s="144">
        <f>IF(BI16&gt;j,"",BI16)</f>
        <v>7</v>
      </c>
      <c r="BL16" s="157"/>
      <c r="BM16" s="33" t="str">
        <f t="shared" si="1"/>
        <v/>
      </c>
      <c r="BN16" s="32" t="str">
        <f>IF($Q$6=FALSE,"",CN16)</f>
        <v/>
      </c>
      <c r="BO16" s="30"/>
      <c r="BQ16" s="30"/>
      <c r="BR16" s="30"/>
      <c r="BS16" s="30"/>
      <c r="CM16" s="48">
        <f t="shared" ref="CM16" si="7">IF($BJ16="","",2*$BJ16-1)</f>
        <v>13</v>
      </c>
      <c r="CN16" s="121" t="s">
        <v>57</v>
      </c>
      <c r="CO16" s="121"/>
      <c r="CQ16" s="121"/>
      <c r="CR16" s="121"/>
      <c r="CS16" s="121"/>
    </row>
    <row r="17" spans="1:97" ht="15" customHeight="1" x14ac:dyDescent="0.3">
      <c r="A17" s="66"/>
      <c r="B17" s="68" t="s">
        <v>51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74"/>
      <c r="U17" s="66"/>
      <c r="V17" s="74"/>
      <c r="W17" s="65"/>
      <c r="X17" s="73"/>
      <c r="Y17" s="65"/>
      <c r="Z17" s="73"/>
      <c r="AA17" s="65"/>
      <c r="AB17" s="73"/>
      <c r="AC17" s="65"/>
      <c r="AD17" s="73"/>
      <c r="AE17" s="145"/>
      <c r="AF17" s="143"/>
      <c r="AG17" s="141"/>
      <c r="AH17" s="143"/>
      <c r="AI17" s="141"/>
      <c r="AJ17" s="143"/>
      <c r="AK17" s="141"/>
      <c r="AL17" s="143"/>
      <c r="AM17" s="141"/>
      <c r="AN17" s="143"/>
      <c r="AO17" s="141"/>
      <c r="AP17" s="143"/>
      <c r="AQ17" s="141"/>
      <c r="AR17" s="143"/>
      <c r="AS17" s="141"/>
      <c r="AT17" s="143"/>
      <c r="AU17" s="141"/>
      <c r="AV17" s="143"/>
      <c r="AW17" s="141"/>
      <c r="AX17" s="143"/>
      <c r="AY17" s="141"/>
      <c r="AZ17" s="143"/>
      <c r="BA17" s="141"/>
      <c r="BB17" s="143"/>
      <c r="BC17" s="141"/>
      <c r="BD17" s="143"/>
      <c r="BE17" s="141"/>
      <c r="BF17" s="143"/>
      <c r="BG17" s="141"/>
      <c r="BH17" s="143"/>
      <c r="BI17" s="5"/>
      <c r="BJ17" s="144"/>
      <c r="BL17" s="157"/>
      <c r="BM17" s="34"/>
      <c r="BN17" s="32" t="str">
        <f>IF($Q$6=FALSE,"",CN17)</f>
        <v/>
      </c>
      <c r="BO17" s="30"/>
      <c r="BQ17" s="30"/>
      <c r="BR17" s="30"/>
      <c r="BS17" s="30"/>
      <c r="CM17" s="48"/>
      <c r="CN17" s="121" t="s">
        <v>34</v>
      </c>
      <c r="CO17" s="121"/>
      <c r="CQ17" s="121"/>
      <c r="CR17" s="121"/>
      <c r="CS17" s="121"/>
    </row>
    <row r="18" spans="1:97" ht="15" customHeight="1" x14ac:dyDescent="0.3">
      <c r="A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74"/>
      <c r="T18" s="66"/>
      <c r="U18" s="74"/>
      <c r="V18" s="66"/>
      <c r="W18" s="73"/>
      <c r="X18" s="65"/>
      <c r="Y18" s="73"/>
      <c r="Z18" s="65"/>
      <c r="AA18" s="73"/>
      <c r="AB18" s="65"/>
      <c r="AC18" s="73"/>
      <c r="AD18" s="65"/>
      <c r="AE18" s="146"/>
      <c r="AF18" s="141" t="str">
        <f>IF(AND(j&gt;=$BI18,j&gt;=AF$3),"●","")</f>
        <v/>
      </c>
      <c r="AG18" s="143"/>
      <c r="AH18" s="141" t="str">
        <f>IF(AND(j&gt;=$BI18,j&gt;=AH$3),"●","")</f>
        <v/>
      </c>
      <c r="AI18" s="143"/>
      <c r="AJ18" s="141" t="str">
        <f>IF(AND(j&gt;=$BI18,j&gt;=AJ$3),"●","")</f>
        <v/>
      </c>
      <c r="AK18" s="143"/>
      <c r="AL18" s="141" t="str">
        <f>IF(AND(j&gt;=$BI18,j&gt;=AL$3),"●","")</f>
        <v/>
      </c>
      <c r="AM18" s="143"/>
      <c r="AN18" s="141" t="str">
        <f>IF(AND(j&gt;=$BI18,j&gt;=AN$3),"●","")</f>
        <v/>
      </c>
      <c r="AO18" s="143"/>
      <c r="AP18" s="141" t="str">
        <f>IF(AND(j&gt;=$BI18,j&gt;=AP$3),"●","")</f>
        <v>●</v>
      </c>
      <c r="AQ18" s="143"/>
      <c r="AR18" s="141" t="str">
        <f>IF(AND(j&gt;=$BI18,j&gt;=AR$3),"●","")</f>
        <v>●</v>
      </c>
      <c r="AS18" s="143"/>
      <c r="AT18" s="141" t="str">
        <f>IF(AND(j&gt;=$BI18,j&gt;=AT$3),"●","")</f>
        <v>●</v>
      </c>
      <c r="AU18" s="143"/>
      <c r="AV18" s="141" t="str">
        <f>IF(AND(j&gt;=$BI18,j&gt;=AV$3),"●","")</f>
        <v>●</v>
      </c>
      <c r="AW18" s="143"/>
      <c r="AX18" s="141" t="str">
        <f>IF(AND(j&gt;=$BI18,j&gt;=AX$3),"●","")</f>
        <v>●</v>
      </c>
      <c r="AY18" s="143"/>
      <c r="AZ18" s="141" t="str">
        <f>IF(AND(j&gt;=$BI18,j&gt;=AZ$3),"●","")</f>
        <v>●</v>
      </c>
      <c r="BA18" s="143"/>
      <c r="BB18" s="141" t="str">
        <f>IF(AND(j&gt;=$BI18,j&gt;=BB$3),"●","")</f>
        <v>●</v>
      </c>
      <c r="BC18" s="143"/>
      <c r="BD18" s="141" t="str">
        <f>IF(AND(j&gt;=$BI18,j&gt;=BD$3),"●","")</f>
        <v>●</v>
      </c>
      <c r="BE18" s="143"/>
      <c r="BF18" s="141" t="str">
        <f>IF(AND(j&gt;=$BI18,j&gt;=BF$3),"●","")</f>
        <v>●</v>
      </c>
      <c r="BG18" s="143"/>
      <c r="BH18" s="141" t="str">
        <f>IF(AND(j&gt;=$BI18,j&gt;=BH$3),"●","")</f>
        <v>●</v>
      </c>
      <c r="BI18" s="5">
        <v>8</v>
      </c>
      <c r="BJ18" s="144">
        <f>IF(BI18&gt;j,"",BI18)</f>
        <v>8</v>
      </c>
      <c r="BL18" s="157"/>
      <c r="BM18" s="33" t="str">
        <f t="shared" si="1"/>
        <v/>
      </c>
      <c r="BN18" s="32"/>
      <c r="BO18" s="32" t="str">
        <f>IF($Q$6=FALSE,"",CO18)</f>
        <v/>
      </c>
      <c r="BQ18" s="30"/>
      <c r="BR18" s="30"/>
      <c r="BS18" s="30"/>
      <c r="CM18" s="48">
        <f t="shared" ref="CM18" si="8">IF($BJ18="","",2*$BJ18-1)</f>
        <v>15</v>
      </c>
      <c r="CN18" s="121"/>
      <c r="CO18" s="121" t="s">
        <v>59</v>
      </c>
      <c r="CQ18" s="121"/>
      <c r="CR18" s="121"/>
      <c r="CS18" s="121"/>
    </row>
    <row r="19" spans="1:97" ht="15" customHeight="1" x14ac:dyDescent="0.3">
      <c r="A19" s="66"/>
      <c r="B19" s="68" t="s">
        <v>22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74"/>
      <c r="S19" s="66"/>
      <c r="T19" s="74"/>
      <c r="U19" s="66"/>
      <c r="V19" s="74"/>
      <c r="W19" s="65"/>
      <c r="X19" s="73"/>
      <c r="Y19" s="65"/>
      <c r="Z19" s="73"/>
      <c r="AA19" s="65"/>
      <c r="AB19" s="73"/>
      <c r="AC19" s="65"/>
      <c r="AD19" s="73"/>
      <c r="AE19" s="145"/>
      <c r="AF19" s="143"/>
      <c r="AG19" s="141"/>
      <c r="AH19" s="143"/>
      <c r="AI19" s="141"/>
      <c r="AJ19" s="143"/>
      <c r="AK19" s="141"/>
      <c r="AL19" s="143"/>
      <c r="AM19" s="141"/>
      <c r="AN19" s="143"/>
      <c r="AO19" s="141"/>
      <c r="AP19" s="143"/>
      <c r="AQ19" s="141"/>
      <c r="AR19" s="143"/>
      <c r="AS19" s="141"/>
      <c r="AT19" s="143"/>
      <c r="AU19" s="141"/>
      <c r="AV19" s="143"/>
      <c r="AW19" s="141"/>
      <c r="AX19" s="143"/>
      <c r="AY19" s="141"/>
      <c r="AZ19" s="143"/>
      <c r="BA19" s="141"/>
      <c r="BB19" s="143"/>
      <c r="BC19" s="141"/>
      <c r="BD19" s="143"/>
      <c r="BE19" s="141"/>
      <c r="BF19" s="143"/>
      <c r="BG19" s="141"/>
      <c r="BH19" s="143"/>
      <c r="BI19" s="5"/>
      <c r="BJ19" s="144"/>
      <c r="BL19" s="157"/>
      <c r="BM19" s="34"/>
      <c r="BN19" s="32"/>
      <c r="BO19" s="32"/>
      <c r="BP19" s="32" t="str">
        <f>IF($Q$6=FALSE,"",CP19)</f>
        <v/>
      </c>
      <c r="BS19" s="30"/>
      <c r="CM19" s="48"/>
      <c r="CP19" s="27" t="s">
        <v>45</v>
      </c>
      <c r="CS19" s="121"/>
    </row>
    <row r="20" spans="1:97" ht="15" customHeight="1" x14ac:dyDescent="0.3">
      <c r="A20" s="66"/>
      <c r="B20" s="68" t="s">
        <v>55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74"/>
      <c r="R20" s="66"/>
      <c r="S20" s="74"/>
      <c r="T20" s="66"/>
      <c r="U20" s="74"/>
      <c r="V20" s="66"/>
      <c r="W20" s="73"/>
      <c r="X20" s="65"/>
      <c r="Y20" s="73"/>
      <c r="Z20" s="65"/>
      <c r="AA20" s="73"/>
      <c r="AB20" s="65"/>
      <c r="AC20" s="73"/>
      <c r="AD20" s="65"/>
      <c r="AE20" s="146"/>
      <c r="AF20" s="141" t="str">
        <f>IF(AND(j&gt;=$BI20,j&gt;=AF$3),"●","")</f>
        <v/>
      </c>
      <c r="AG20" s="143"/>
      <c r="AH20" s="141" t="str">
        <f>IF(AND(j&gt;=$BI20,j&gt;=AH$3),"●","")</f>
        <v/>
      </c>
      <c r="AI20" s="143"/>
      <c r="AJ20" s="141" t="str">
        <f>IF(AND(j&gt;=$BI20,j&gt;=AJ$3),"●","")</f>
        <v/>
      </c>
      <c r="AK20" s="143"/>
      <c r="AL20" s="141" t="str">
        <f>IF(AND(j&gt;=$BI20,j&gt;=AL$3),"●","")</f>
        <v/>
      </c>
      <c r="AM20" s="143"/>
      <c r="AN20" s="141" t="str">
        <f>IF(AND(j&gt;=$BI20,j&gt;=AN$3),"●","")</f>
        <v/>
      </c>
      <c r="AO20" s="143"/>
      <c r="AP20" s="141" t="str">
        <f>IF(AND(j&gt;=$BI20,j&gt;=AP$3),"●","")</f>
        <v>●</v>
      </c>
      <c r="AQ20" s="143"/>
      <c r="AR20" s="141" t="str">
        <f>IF(AND(j&gt;=$BI20,j&gt;=AR$3),"●","")</f>
        <v>●</v>
      </c>
      <c r="AS20" s="143"/>
      <c r="AT20" s="141" t="str">
        <f>IF(AND(j&gt;=$BI20,j&gt;=AT$3),"●","")</f>
        <v>●</v>
      </c>
      <c r="AU20" s="143"/>
      <c r="AV20" s="141" t="str">
        <f>IF(AND(j&gt;=$BI20,j&gt;=AV$3),"●","")</f>
        <v>●</v>
      </c>
      <c r="AW20" s="143"/>
      <c r="AX20" s="141" t="str">
        <f>IF(AND(j&gt;=$BI20,j&gt;=AX$3),"●","")</f>
        <v>●</v>
      </c>
      <c r="AY20" s="143"/>
      <c r="AZ20" s="141" t="str">
        <f>IF(AND(j&gt;=$BI20,j&gt;=AZ$3),"●","")</f>
        <v>●</v>
      </c>
      <c r="BA20" s="143"/>
      <c r="BB20" s="141" t="str">
        <f>IF(AND(j&gt;=$BI20,j&gt;=BB$3),"●","")</f>
        <v>●</v>
      </c>
      <c r="BC20" s="143"/>
      <c r="BD20" s="141" t="str">
        <f>IF(AND(j&gt;=$BI20,j&gt;=BD$3),"●","")</f>
        <v>●</v>
      </c>
      <c r="BE20" s="143"/>
      <c r="BF20" s="141" t="str">
        <f>IF(AND(j&gt;=$BI20,j&gt;=BF$3),"●","")</f>
        <v>●</v>
      </c>
      <c r="BG20" s="143"/>
      <c r="BH20" s="141" t="str">
        <f>IF(AND(j&gt;=$BI20,j&gt;=BH$3),"●","")</f>
        <v>●</v>
      </c>
      <c r="BI20" s="5">
        <v>9</v>
      </c>
      <c r="BJ20" s="144">
        <f>IF(BI20&gt;j,"",BI20)</f>
        <v>9</v>
      </c>
      <c r="BL20" s="157"/>
      <c r="BM20" s="33" t="str">
        <f t="shared" ref="BM20:BM32" si="9">IF($AA$4=FALSE,"",CM20)</f>
        <v/>
      </c>
      <c r="BN20" s="32" t="str">
        <f>IF($Q$6=FALSE,"",CN20)</f>
        <v/>
      </c>
      <c r="BO20" s="30"/>
      <c r="BQ20" s="30"/>
      <c r="BR20" s="30"/>
      <c r="BS20" s="30"/>
      <c r="CM20" s="48">
        <f t="shared" ref="CM20" si="10">IF($BJ20="","",2*$BJ20-1)</f>
        <v>17</v>
      </c>
      <c r="CN20" s="121" t="s">
        <v>35</v>
      </c>
      <c r="CO20" s="121"/>
      <c r="CQ20" s="121"/>
      <c r="CR20" s="121"/>
      <c r="CS20" s="121"/>
    </row>
    <row r="21" spans="1:97" ht="15" customHeight="1" x14ac:dyDescent="0.3">
      <c r="A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74"/>
      <c r="Q21" s="66"/>
      <c r="R21" s="74"/>
      <c r="S21" s="66"/>
      <c r="T21" s="74"/>
      <c r="U21" s="66"/>
      <c r="V21" s="74"/>
      <c r="W21" s="65"/>
      <c r="X21" s="73"/>
      <c r="Y21" s="65"/>
      <c r="Z21" s="73"/>
      <c r="AA21" s="65"/>
      <c r="AB21" s="73"/>
      <c r="AC21" s="65"/>
      <c r="AD21" s="73"/>
      <c r="AE21" s="145"/>
      <c r="AF21" s="143"/>
      <c r="AG21" s="141"/>
      <c r="AH21" s="143"/>
      <c r="AI21" s="141"/>
      <c r="AJ21" s="143"/>
      <c r="AK21" s="141"/>
      <c r="AL21" s="143"/>
      <c r="AM21" s="141"/>
      <c r="AN21" s="143"/>
      <c r="AO21" s="141"/>
      <c r="AP21" s="143"/>
      <c r="AQ21" s="141"/>
      <c r="AR21" s="143"/>
      <c r="AS21" s="141"/>
      <c r="AT21" s="143"/>
      <c r="AU21" s="141"/>
      <c r="AV21" s="143"/>
      <c r="AW21" s="141"/>
      <c r="AX21" s="143"/>
      <c r="AY21" s="141"/>
      <c r="AZ21" s="143"/>
      <c r="BA21" s="141"/>
      <c r="BB21" s="143"/>
      <c r="BC21" s="141"/>
      <c r="BD21" s="143"/>
      <c r="BE21" s="141"/>
      <c r="BF21" s="143"/>
      <c r="BG21" s="141"/>
      <c r="BH21" s="143"/>
      <c r="BI21" s="5"/>
      <c r="BJ21" s="144"/>
      <c r="BL21" s="157"/>
      <c r="BM21" s="34"/>
      <c r="BN21" s="32" t="str">
        <f>IF($Q$6=FALSE,"",CN21)</f>
        <v/>
      </c>
      <c r="BO21" s="30"/>
      <c r="BQ21" s="30"/>
      <c r="BR21" s="30"/>
      <c r="BS21" s="30"/>
      <c r="CM21" s="48"/>
      <c r="CN21" s="121" t="s">
        <v>36</v>
      </c>
      <c r="CO21" s="121"/>
      <c r="CQ21" s="121"/>
      <c r="CR21" s="121"/>
      <c r="CS21" s="121"/>
    </row>
    <row r="22" spans="1:97" ht="15" customHeight="1" x14ac:dyDescent="0.3">
      <c r="A22" s="66"/>
      <c r="B22" s="68" t="s">
        <v>26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74"/>
      <c r="P22" s="66"/>
      <c r="Q22" s="74"/>
      <c r="R22" s="66"/>
      <c r="S22" s="74"/>
      <c r="T22" s="66"/>
      <c r="U22" s="74"/>
      <c r="V22" s="66"/>
      <c r="W22" s="73"/>
      <c r="X22" s="65"/>
      <c r="Y22" s="73"/>
      <c r="Z22" s="65"/>
      <c r="AA22" s="73"/>
      <c r="AB22" s="65"/>
      <c r="AC22" s="73"/>
      <c r="AD22" s="65"/>
      <c r="AE22" s="146"/>
      <c r="AF22" s="141" t="str">
        <f>IF(AND(j&gt;=$BI22,j&gt;=AF$3),"●","")</f>
        <v/>
      </c>
      <c r="AG22" s="143"/>
      <c r="AH22" s="141" t="str">
        <f>IF(AND(j&gt;=$BI22,j&gt;=AH$3),"●","")</f>
        <v/>
      </c>
      <c r="AI22" s="143"/>
      <c r="AJ22" s="141" t="str">
        <f>IF(AND(j&gt;=$BI22,j&gt;=AJ$3),"●","")</f>
        <v/>
      </c>
      <c r="AK22" s="143"/>
      <c r="AL22" s="141" t="str">
        <f>IF(AND(j&gt;=$BI22,j&gt;=AL$3),"●","")</f>
        <v/>
      </c>
      <c r="AM22" s="143"/>
      <c r="AN22" s="141" t="str">
        <f>IF(AND(j&gt;=$BI22,j&gt;=AN$3),"●","")</f>
        <v/>
      </c>
      <c r="AO22" s="143"/>
      <c r="AP22" s="141" t="str">
        <f>IF(AND(j&gt;=$BI22,j&gt;=AP$3),"●","")</f>
        <v>●</v>
      </c>
      <c r="AQ22" s="143"/>
      <c r="AR22" s="141" t="str">
        <f>IF(AND(j&gt;=$BI22,j&gt;=AR$3),"●","")</f>
        <v>●</v>
      </c>
      <c r="AS22" s="143"/>
      <c r="AT22" s="141" t="str">
        <f>IF(AND(j&gt;=$BI22,j&gt;=AT$3),"●","")</f>
        <v>●</v>
      </c>
      <c r="AU22" s="143"/>
      <c r="AV22" s="141" t="str">
        <f>IF(AND(j&gt;=$BI22,j&gt;=AV$3),"●","")</f>
        <v>●</v>
      </c>
      <c r="AW22" s="143"/>
      <c r="AX22" s="141" t="str">
        <f>IF(AND(j&gt;=$BI22,j&gt;=AX$3),"●","")</f>
        <v>●</v>
      </c>
      <c r="AY22" s="143"/>
      <c r="AZ22" s="141" t="str">
        <f>IF(AND(j&gt;=$BI22,j&gt;=AZ$3),"●","")</f>
        <v>●</v>
      </c>
      <c r="BA22" s="143"/>
      <c r="BB22" s="141" t="str">
        <f>IF(AND(j&gt;=$BI22,j&gt;=BB$3),"●","")</f>
        <v>●</v>
      </c>
      <c r="BC22" s="143"/>
      <c r="BD22" s="141" t="str">
        <f>IF(AND(j&gt;=$BI22,j&gt;=BD$3),"●","")</f>
        <v>●</v>
      </c>
      <c r="BE22" s="143"/>
      <c r="BF22" s="141" t="str">
        <f>IF(AND(j&gt;=$BI22,j&gt;=BF$3),"●","")</f>
        <v>●</v>
      </c>
      <c r="BG22" s="143"/>
      <c r="BH22" s="141" t="str">
        <f>IF(AND(j&gt;=$BI22,j&gt;=BH$3),"●","")</f>
        <v>●</v>
      </c>
      <c r="BI22" s="5">
        <v>10</v>
      </c>
      <c r="BJ22" s="144">
        <f>IF(BI22&gt;j,"",BI22)</f>
        <v>10</v>
      </c>
      <c r="BL22" s="157"/>
      <c r="BM22" s="33" t="str">
        <f t="shared" si="9"/>
        <v/>
      </c>
      <c r="BN22" s="32"/>
      <c r="BO22" s="32" t="str">
        <f>IF($Q$6=FALSE,"",CO22)</f>
        <v/>
      </c>
      <c r="BQ22" s="30"/>
      <c r="BR22" s="30"/>
      <c r="BS22" s="30"/>
      <c r="CM22" s="48">
        <f t="shared" ref="CM22" si="11">IF($BJ22="","",2*$BJ22-1)</f>
        <v>19</v>
      </c>
      <c r="CN22" s="121"/>
      <c r="CO22" s="121" t="s">
        <v>37</v>
      </c>
      <c r="CQ22" s="121"/>
      <c r="CR22" s="121"/>
      <c r="CS22" s="121"/>
    </row>
    <row r="23" spans="1:97" ht="15" customHeight="1" x14ac:dyDescent="0.3">
      <c r="A23" s="66"/>
      <c r="B23" s="68" t="s">
        <v>29</v>
      </c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74"/>
      <c r="O23" s="66"/>
      <c r="P23" s="74"/>
      <c r="Q23" s="66"/>
      <c r="R23" s="74"/>
      <c r="S23" s="66"/>
      <c r="T23" s="74"/>
      <c r="U23" s="66"/>
      <c r="V23" s="74"/>
      <c r="W23" s="65"/>
      <c r="X23" s="73"/>
      <c r="Y23" s="65"/>
      <c r="Z23" s="73"/>
      <c r="AA23" s="65"/>
      <c r="AB23" s="73"/>
      <c r="AC23" s="65"/>
      <c r="AD23" s="73"/>
      <c r="AE23" s="145"/>
      <c r="AF23" s="143"/>
      <c r="AG23" s="141"/>
      <c r="AH23" s="143"/>
      <c r="AI23" s="141"/>
      <c r="AJ23" s="143"/>
      <c r="AK23" s="141"/>
      <c r="AL23" s="143"/>
      <c r="AM23" s="141"/>
      <c r="AN23" s="143"/>
      <c r="AO23" s="141"/>
      <c r="AP23" s="143"/>
      <c r="AQ23" s="141"/>
      <c r="AR23" s="143"/>
      <c r="AS23" s="141"/>
      <c r="AT23" s="143"/>
      <c r="AU23" s="141"/>
      <c r="AV23" s="143"/>
      <c r="AW23" s="141"/>
      <c r="AX23" s="143"/>
      <c r="AY23" s="141"/>
      <c r="AZ23" s="143"/>
      <c r="BA23" s="141"/>
      <c r="BB23" s="143"/>
      <c r="BC23" s="141"/>
      <c r="BD23" s="143"/>
      <c r="BE23" s="141"/>
      <c r="BF23" s="143"/>
      <c r="BG23" s="141"/>
      <c r="BH23" s="143"/>
      <c r="BI23" s="5"/>
      <c r="BJ23" s="144"/>
      <c r="BL23" s="157"/>
      <c r="BM23" s="96"/>
      <c r="BN23" s="97"/>
      <c r="BO23" s="32"/>
      <c r="BP23" s="32" t="str">
        <f>IF($Q$6=FALSE,"",CP23)</f>
        <v/>
      </c>
      <c r="BQ23" s="30"/>
      <c r="BR23" s="30"/>
      <c r="BS23" s="30"/>
      <c r="CM23" s="48"/>
      <c r="CO23" s="121"/>
      <c r="CP23" s="121" t="s">
        <v>39</v>
      </c>
      <c r="CQ23" s="121"/>
      <c r="CR23" s="121"/>
      <c r="CS23" s="121"/>
    </row>
    <row r="24" spans="1:97" ht="15" customHeight="1" x14ac:dyDescent="0.3">
      <c r="A24" s="66"/>
      <c r="B24" s="68" t="s">
        <v>28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74"/>
      <c r="N24" s="66"/>
      <c r="O24" s="74"/>
      <c r="P24" s="66"/>
      <c r="Q24" s="74"/>
      <c r="R24" s="66"/>
      <c r="S24" s="74"/>
      <c r="T24" s="66"/>
      <c r="U24" s="74"/>
      <c r="V24" s="66"/>
      <c r="W24" s="73"/>
      <c r="X24" s="65"/>
      <c r="Y24" s="73"/>
      <c r="Z24" s="65"/>
      <c r="AA24" s="73"/>
      <c r="AB24" s="65"/>
      <c r="AC24" s="73"/>
      <c r="AD24" s="65"/>
      <c r="AE24" s="146"/>
      <c r="AF24" s="141" t="str">
        <f>IF(AND(j&gt;=$BI24,j&gt;=AF$3),"●","")</f>
        <v/>
      </c>
      <c r="AG24" s="143"/>
      <c r="AH24" s="141" t="str">
        <f>IF(AND(j&gt;=$BI24,j&gt;=AH$3),"●","")</f>
        <v/>
      </c>
      <c r="AI24" s="143"/>
      <c r="AJ24" s="141" t="str">
        <f>IF(AND(j&gt;=$BI24,j&gt;=AJ$3),"●","")</f>
        <v/>
      </c>
      <c r="AK24" s="143"/>
      <c r="AL24" s="141" t="str">
        <f>IF(AND(j&gt;=$BI24,j&gt;=AL$3),"●","")</f>
        <v/>
      </c>
      <c r="AM24" s="143"/>
      <c r="AN24" s="141" t="str">
        <f>IF(AND(j&gt;=$BI24,j&gt;=AN$3),"●","")</f>
        <v/>
      </c>
      <c r="AO24" s="143"/>
      <c r="AP24" s="141" t="str">
        <f>IF(AND(j&gt;=$BI24,j&gt;=AP$3),"●","")</f>
        <v/>
      </c>
      <c r="AQ24" s="143"/>
      <c r="AR24" s="141" t="str">
        <f>IF(AND(j&gt;=$BI24,j&gt;=AR$3),"●","")</f>
        <v/>
      </c>
      <c r="AS24" s="143"/>
      <c r="AT24" s="141" t="str">
        <f>IF(AND(j&gt;=$BI24,j&gt;=AT$3),"●","")</f>
        <v/>
      </c>
      <c r="AU24" s="143"/>
      <c r="AV24" s="141" t="str">
        <f>IF(AND(j&gt;=$BI24,j&gt;=AV$3),"●","")</f>
        <v/>
      </c>
      <c r="AW24" s="143"/>
      <c r="AX24" s="141" t="str">
        <f>IF(AND(j&gt;=$BI24,j&gt;=AX$3),"●","")</f>
        <v/>
      </c>
      <c r="AY24" s="143"/>
      <c r="AZ24" s="141" t="str">
        <f>IF(AND(j&gt;=$BI24,j&gt;=AZ$3),"●","")</f>
        <v/>
      </c>
      <c r="BA24" s="143"/>
      <c r="BB24" s="141" t="str">
        <f>IF(AND(j&gt;=$BI24,j&gt;=BB$3),"●","")</f>
        <v/>
      </c>
      <c r="BC24" s="143"/>
      <c r="BD24" s="141" t="str">
        <f>IF(AND(j&gt;=$BI24,j&gt;=BD$3),"●","")</f>
        <v/>
      </c>
      <c r="BE24" s="143"/>
      <c r="BF24" s="141" t="str">
        <f>IF(AND(j&gt;=$BI24,j&gt;=BF$3),"●","")</f>
        <v/>
      </c>
      <c r="BG24" s="143"/>
      <c r="BH24" s="141" t="str">
        <f>IF(AND(j&gt;=$BI24,j&gt;=BH$3),"●","")</f>
        <v/>
      </c>
      <c r="BI24" s="5">
        <v>11</v>
      </c>
      <c r="BJ24" s="144" t="str">
        <f>IF(BI24&gt;j,"",BI24)</f>
        <v/>
      </c>
      <c r="BL24" s="157"/>
      <c r="BM24" s="33" t="str">
        <f t="shared" si="9"/>
        <v/>
      </c>
      <c r="BN24" s="32"/>
      <c r="BO24" s="32"/>
      <c r="BQ24" s="32"/>
      <c r="BR24" s="36" t="str">
        <f>IF($Q$6=FALSE,"",CR24)</f>
        <v/>
      </c>
      <c r="BS24" s="32" t="str">
        <f>IF($Q$6=FALSE,"",CS24)</f>
        <v/>
      </c>
      <c r="CM24" s="48" t="str">
        <f t="shared" ref="CM24" si="12">IF($BJ24="","",2*$BJ24-1)</f>
        <v/>
      </c>
      <c r="CO24" s="121"/>
      <c r="CR24" s="122" t="s">
        <v>46</v>
      </c>
      <c r="CS24" s="121" t="s">
        <v>38</v>
      </c>
    </row>
    <row r="25" spans="1:97" ht="15" customHeight="1" x14ac:dyDescent="0.3">
      <c r="A25" s="66"/>
      <c r="B25" s="232" t="s">
        <v>27</v>
      </c>
      <c r="C25" s="232"/>
      <c r="D25" s="232" t="b">
        <v>1</v>
      </c>
      <c r="E25" s="232"/>
      <c r="F25" s="66"/>
      <c r="G25" s="66"/>
      <c r="H25" s="66"/>
      <c r="I25" s="66"/>
      <c r="J25" s="66"/>
      <c r="K25" s="66"/>
      <c r="L25" s="74"/>
      <c r="M25" s="66"/>
      <c r="N25" s="74"/>
      <c r="O25" s="66"/>
      <c r="P25" s="74"/>
      <c r="Q25" s="66"/>
      <c r="R25" s="74"/>
      <c r="S25" s="66"/>
      <c r="T25" s="74"/>
      <c r="U25" s="66"/>
      <c r="V25" s="74"/>
      <c r="W25" s="65"/>
      <c r="X25" s="73"/>
      <c r="Y25" s="65"/>
      <c r="Z25" s="73"/>
      <c r="AA25" s="65"/>
      <c r="AB25" s="73"/>
      <c r="AC25" s="65"/>
      <c r="AD25" s="73"/>
      <c r="AE25" s="145"/>
      <c r="AF25" s="143"/>
      <c r="AG25" s="141"/>
      <c r="AH25" s="143"/>
      <c r="AI25" s="141"/>
      <c r="AJ25" s="143"/>
      <c r="AK25" s="141"/>
      <c r="AL25" s="143"/>
      <c r="AM25" s="141"/>
      <c r="AN25" s="143"/>
      <c r="AO25" s="141"/>
      <c r="AP25" s="143"/>
      <c r="AQ25" s="141"/>
      <c r="AR25" s="143"/>
      <c r="AS25" s="141"/>
      <c r="AT25" s="143"/>
      <c r="AU25" s="141"/>
      <c r="AV25" s="143"/>
      <c r="AW25" s="141"/>
      <c r="AX25" s="143"/>
      <c r="AY25" s="141"/>
      <c r="AZ25" s="143"/>
      <c r="BA25" s="141"/>
      <c r="BB25" s="143"/>
      <c r="BC25" s="141"/>
      <c r="BD25" s="143"/>
      <c r="BE25" s="141"/>
      <c r="BF25" s="143"/>
      <c r="BG25" s="141"/>
      <c r="BH25" s="143"/>
      <c r="BI25" s="5"/>
      <c r="BJ25" s="144"/>
      <c r="BL25" s="157"/>
      <c r="BM25" s="34"/>
      <c r="BN25" s="32"/>
      <c r="BO25" s="32"/>
      <c r="BP25" s="32"/>
      <c r="BQ25" s="32"/>
      <c r="BR25" s="32" t="str">
        <f>IF($Q$6=FALSE,"",CR25)</f>
        <v/>
      </c>
      <c r="BS25" s="32" t="str">
        <f>IF($Q$6=FALSE,"",CS25)</f>
        <v/>
      </c>
      <c r="CM25" s="48"/>
      <c r="CO25" s="121"/>
      <c r="CR25" s="121" t="s">
        <v>47</v>
      </c>
      <c r="CS25" s="121" t="s">
        <v>40</v>
      </c>
    </row>
    <row r="26" spans="1:97" ht="15" customHeight="1" x14ac:dyDescent="0.3">
      <c r="A26" s="66"/>
      <c r="B26" s="232"/>
      <c r="C26" s="232"/>
      <c r="D26" s="232"/>
      <c r="E26" s="232"/>
      <c r="F26" s="66"/>
      <c r="G26" s="66"/>
      <c r="H26" s="66"/>
      <c r="I26" s="66"/>
      <c r="J26" s="66"/>
      <c r="K26" s="74"/>
      <c r="L26" s="66"/>
      <c r="M26" s="74"/>
      <c r="N26" s="66"/>
      <c r="O26" s="74"/>
      <c r="P26" s="66"/>
      <c r="Q26" s="74"/>
      <c r="R26" s="66"/>
      <c r="S26" s="74"/>
      <c r="T26" s="66"/>
      <c r="U26" s="74"/>
      <c r="V26" s="66"/>
      <c r="W26" s="73"/>
      <c r="X26" s="65"/>
      <c r="Y26" s="73"/>
      <c r="Z26" s="65"/>
      <c r="AA26" s="73"/>
      <c r="AB26" s="65"/>
      <c r="AC26" s="73"/>
      <c r="AD26" s="65"/>
      <c r="AE26" s="146"/>
      <c r="AF26" s="141" t="str">
        <f>IF(AND(j&gt;=$BI26,j&gt;=AF$3),"●","")</f>
        <v/>
      </c>
      <c r="AG26" s="143"/>
      <c r="AH26" s="141" t="str">
        <f>IF(AND(j&gt;=$BI26,j&gt;=AH$3),"●","")</f>
        <v/>
      </c>
      <c r="AI26" s="143"/>
      <c r="AJ26" s="141" t="str">
        <f>IF(AND(j&gt;=$BI26,j&gt;=AJ$3),"●","")</f>
        <v/>
      </c>
      <c r="AK26" s="143"/>
      <c r="AL26" s="141" t="str">
        <f>IF(AND(j&gt;=$BI26,j&gt;=AL$3),"●","")</f>
        <v/>
      </c>
      <c r="AM26" s="143"/>
      <c r="AN26" s="141" t="str">
        <f>IF(AND(j&gt;=$BI26,j&gt;=AN$3),"●","")</f>
        <v/>
      </c>
      <c r="AO26" s="143"/>
      <c r="AP26" s="141" t="str">
        <f>IF(AND(j&gt;=$BI26,j&gt;=AP$3),"●","")</f>
        <v/>
      </c>
      <c r="AQ26" s="143"/>
      <c r="AR26" s="141" t="str">
        <f>IF(AND(j&gt;=$BI26,j&gt;=AR$3),"●","")</f>
        <v/>
      </c>
      <c r="AS26" s="143"/>
      <c r="AT26" s="141" t="str">
        <f>IF(AND(j&gt;=$BI26,j&gt;=AT$3),"●","")</f>
        <v/>
      </c>
      <c r="AU26" s="143"/>
      <c r="AV26" s="141" t="str">
        <f>IF(AND(j&gt;=$BI26,j&gt;=AV$3),"●","")</f>
        <v/>
      </c>
      <c r="AW26" s="143"/>
      <c r="AX26" s="141" t="str">
        <f>IF(AND(j&gt;=$BI26,j&gt;=AX$3),"●","")</f>
        <v/>
      </c>
      <c r="AY26" s="143"/>
      <c r="AZ26" s="141" t="str">
        <f>IF(AND(j&gt;=$BI26,j&gt;=AZ$3),"●","")</f>
        <v/>
      </c>
      <c r="BA26" s="143"/>
      <c r="BB26" s="141" t="str">
        <f>IF(AND(j&gt;=$BI26,j&gt;=BB$3),"●","")</f>
        <v/>
      </c>
      <c r="BC26" s="143"/>
      <c r="BD26" s="141" t="str">
        <f>IF(AND(j&gt;=$BI26,j&gt;=BD$3),"●","")</f>
        <v/>
      </c>
      <c r="BE26" s="143"/>
      <c r="BF26" s="141" t="str">
        <f>IF(AND(j&gt;=$BI26,j&gt;=BF$3),"●","")</f>
        <v/>
      </c>
      <c r="BG26" s="143"/>
      <c r="BH26" s="141" t="str">
        <f>IF(AND(j&gt;=$BI26,j&gt;=BH$3),"●","")</f>
        <v/>
      </c>
      <c r="BI26" s="5">
        <v>12</v>
      </c>
      <c r="BJ26" s="144" t="str">
        <f>IF(BI26&gt;j,"",BI26)</f>
        <v/>
      </c>
      <c r="BL26" s="157"/>
      <c r="BM26" s="33" t="str">
        <f t="shared" si="9"/>
        <v/>
      </c>
      <c r="BN26" s="32" t="str">
        <f>IF($Q$6=FALSE,"",CN26)</f>
        <v/>
      </c>
      <c r="BO26" s="30"/>
      <c r="BP26" s="30"/>
      <c r="BQ26" s="30"/>
      <c r="BR26" s="30"/>
      <c r="BS26" s="30"/>
      <c r="CM26" s="48" t="str">
        <f t="shared" ref="CM26" si="13">IF($BJ26="","",2*$BJ26-1)</f>
        <v/>
      </c>
      <c r="CN26" s="121" t="s">
        <v>41</v>
      </c>
      <c r="CO26" s="121"/>
      <c r="CP26" s="121"/>
      <c r="CQ26" s="121"/>
      <c r="CR26" s="121"/>
      <c r="CS26" s="121"/>
    </row>
    <row r="27" spans="1:97" ht="15" customHeight="1" x14ac:dyDescent="0.3">
      <c r="J27" s="35"/>
      <c r="L27" s="35"/>
      <c r="N27" s="35"/>
      <c r="P27" s="35"/>
      <c r="R27" s="35"/>
      <c r="T27" s="35"/>
      <c r="V27" s="35"/>
      <c r="X27" s="35"/>
      <c r="Z27" s="35"/>
      <c r="AB27" s="35"/>
      <c r="AD27" s="35"/>
      <c r="AE27" s="147"/>
      <c r="AF27" s="143"/>
      <c r="AG27" s="141"/>
      <c r="AH27" s="143"/>
      <c r="AI27" s="141"/>
      <c r="AJ27" s="143"/>
      <c r="AK27" s="141"/>
      <c r="AL27" s="143"/>
      <c r="AM27" s="141"/>
      <c r="AN27" s="143"/>
      <c r="AO27" s="141"/>
      <c r="AP27" s="143"/>
      <c r="AQ27" s="141"/>
      <c r="AR27" s="143"/>
      <c r="AS27" s="141"/>
      <c r="AT27" s="143"/>
      <c r="AU27" s="141"/>
      <c r="AV27" s="143"/>
      <c r="AW27" s="141"/>
      <c r="AX27" s="143"/>
      <c r="AY27" s="141"/>
      <c r="AZ27" s="143"/>
      <c r="BA27" s="141"/>
      <c r="BB27" s="143"/>
      <c r="BC27" s="141"/>
      <c r="BD27" s="143"/>
      <c r="BE27" s="141"/>
      <c r="BF27" s="143"/>
      <c r="BG27" s="141"/>
      <c r="BH27" s="143"/>
      <c r="BI27" s="5"/>
      <c r="BJ27" s="144"/>
      <c r="BL27" s="157"/>
      <c r="BM27" s="34"/>
      <c r="BN27" s="32" t="str">
        <f>IF($Q$6=FALSE,"",CN27)</f>
        <v/>
      </c>
      <c r="BO27" s="30"/>
      <c r="BP27" s="30"/>
      <c r="BQ27" s="30"/>
      <c r="BR27" s="30"/>
      <c r="BS27" s="30"/>
      <c r="CM27" s="48"/>
      <c r="CN27" s="121" t="s">
        <v>42</v>
      </c>
      <c r="CO27" s="121"/>
      <c r="CP27" s="121"/>
      <c r="CQ27" s="121"/>
      <c r="CR27" s="121"/>
      <c r="CS27" s="121"/>
    </row>
    <row r="28" spans="1:97" ht="15" customHeight="1" x14ac:dyDescent="0.3">
      <c r="A28" s="168" t="s">
        <v>96</v>
      </c>
      <c r="I28" s="35"/>
      <c r="K28" s="35"/>
      <c r="M28" s="35"/>
      <c r="O28" s="35"/>
      <c r="Q28" s="35"/>
      <c r="S28" s="35"/>
      <c r="U28" s="35"/>
      <c r="W28" s="35"/>
      <c r="Y28" s="35"/>
      <c r="AA28" s="35"/>
      <c r="AC28" s="35"/>
      <c r="AE28" s="148"/>
      <c r="AF28" s="141" t="str">
        <f>IF(AND(j&gt;=$BI28,j&gt;=AF$3),"●","")</f>
        <v/>
      </c>
      <c r="AG28" s="143"/>
      <c r="AH28" s="141" t="str">
        <f>IF(AND(j&gt;=$BI28,j&gt;=AH$3),"●","")</f>
        <v/>
      </c>
      <c r="AI28" s="143"/>
      <c r="AJ28" s="141" t="str">
        <f>IF(AND(j&gt;=$BI28,j&gt;=AJ$3),"●","")</f>
        <v/>
      </c>
      <c r="AK28" s="143"/>
      <c r="AL28" s="141" t="str">
        <f>IF(AND(j&gt;=$BI28,j&gt;=AL$3),"●","")</f>
        <v/>
      </c>
      <c r="AM28" s="143"/>
      <c r="AN28" s="141" t="str">
        <f>IF(AND(j&gt;=$BI28,j&gt;=AN$3),"●","")</f>
        <v/>
      </c>
      <c r="AO28" s="143"/>
      <c r="AP28" s="141" t="str">
        <f>IF(AND(j&gt;=$BI28,j&gt;=AP$3),"●","")</f>
        <v/>
      </c>
      <c r="AQ28" s="143"/>
      <c r="AR28" s="141" t="str">
        <f>IF(AND(j&gt;=$BI28,j&gt;=AR$3),"●","")</f>
        <v/>
      </c>
      <c r="AS28" s="143"/>
      <c r="AT28" s="141" t="str">
        <f>IF(AND(j&gt;=$BI28,j&gt;=AT$3),"●","")</f>
        <v/>
      </c>
      <c r="AU28" s="143"/>
      <c r="AV28" s="141" t="str">
        <f>IF(AND(j&gt;=$BI28,j&gt;=AV$3),"●","")</f>
        <v/>
      </c>
      <c r="AW28" s="143"/>
      <c r="AX28" s="141" t="str">
        <f>IF(AND(j&gt;=$BI28,j&gt;=AX$3),"●","")</f>
        <v/>
      </c>
      <c r="AY28" s="143"/>
      <c r="AZ28" s="141" t="str">
        <f>IF(AND(j&gt;=$BI28,j&gt;=AZ$3),"●","")</f>
        <v/>
      </c>
      <c r="BA28" s="143"/>
      <c r="BB28" s="141" t="str">
        <f>IF(AND(j&gt;=$BI28,j&gt;=BB$3),"●","")</f>
        <v/>
      </c>
      <c r="BC28" s="143"/>
      <c r="BD28" s="141" t="str">
        <f>IF(AND(j&gt;=$BI28,j&gt;=BD$3),"●","")</f>
        <v/>
      </c>
      <c r="BE28" s="143"/>
      <c r="BF28" s="141" t="str">
        <f>IF(AND(j&gt;=$BI28,j&gt;=BF$3),"●","")</f>
        <v/>
      </c>
      <c r="BG28" s="143"/>
      <c r="BH28" s="141" t="str">
        <f>IF(AND(j&gt;=$BI28,j&gt;=BH$3),"●","")</f>
        <v/>
      </c>
      <c r="BI28" s="5">
        <v>13</v>
      </c>
      <c r="BJ28" s="144" t="str">
        <f>IF(BI28&gt;j,"",BI28)</f>
        <v/>
      </c>
      <c r="BL28" s="157"/>
      <c r="BM28" s="33" t="str">
        <f t="shared" si="9"/>
        <v/>
      </c>
      <c r="BN28" s="32"/>
      <c r="BO28" s="32" t="str">
        <f>IF($Q$6=FALSE,"",CO28)</f>
        <v/>
      </c>
      <c r="BP28" s="30"/>
      <c r="BQ28" s="30"/>
      <c r="BR28" s="30"/>
      <c r="BS28" s="30"/>
      <c r="CM28" s="48" t="str">
        <f t="shared" ref="CM28" si="14">IF($BJ28="","",2*$BJ28-1)</f>
        <v/>
      </c>
      <c r="CN28" s="121"/>
      <c r="CO28" s="123" t="s">
        <v>154</v>
      </c>
      <c r="CP28" s="121"/>
      <c r="CQ28" s="121"/>
      <c r="CR28" s="121"/>
      <c r="CS28" s="121"/>
    </row>
    <row r="29" spans="1:97" ht="15" customHeight="1" x14ac:dyDescent="0.3">
      <c r="A29" s="168" t="s">
        <v>99</v>
      </c>
      <c r="H29" s="35"/>
      <c r="J29" s="35"/>
      <c r="L29" s="35"/>
      <c r="N29" s="35"/>
      <c r="P29" s="35"/>
      <c r="R29" s="35"/>
      <c r="T29" s="35"/>
      <c r="V29" s="35"/>
      <c r="X29" s="35"/>
      <c r="Z29" s="35"/>
      <c r="AB29" s="35"/>
      <c r="AD29" s="35"/>
      <c r="AE29" s="147"/>
      <c r="AF29" s="143"/>
      <c r="AG29" s="141"/>
      <c r="AH29" s="143"/>
      <c r="AI29" s="141"/>
      <c r="AJ29" s="143"/>
      <c r="AK29" s="141"/>
      <c r="AL29" s="143"/>
      <c r="AM29" s="141"/>
      <c r="AN29" s="143"/>
      <c r="AO29" s="141"/>
      <c r="AP29" s="143"/>
      <c r="AQ29" s="141"/>
      <c r="AR29" s="143"/>
      <c r="AS29" s="141"/>
      <c r="AT29" s="143"/>
      <c r="AU29" s="141"/>
      <c r="AV29" s="143"/>
      <c r="AW29" s="141"/>
      <c r="AX29" s="143"/>
      <c r="AY29" s="141"/>
      <c r="AZ29" s="143"/>
      <c r="BA29" s="141"/>
      <c r="BB29" s="143"/>
      <c r="BC29" s="141"/>
      <c r="BD29" s="143"/>
      <c r="BE29" s="141"/>
      <c r="BF29" s="143"/>
      <c r="BG29" s="141"/>
      <c r="BH29" s="143"/>
      <c r="BI29" s="5"/>
      <c r="BJ29" s="144"/>
      <c r="BL29" s="157"/>
      <c r="BM29" s="34"/>
      <c r="BN29" s="32"/>
      <c r="BO29" s="32" t="str">
        <f>IF($Q$6=FALSE,"",CO29)</f>
        <v/>
      </c>
      <c r="BP29" s="30"/>
      <c r="BQ29" s="30"/>
      <c r="BR29" s="30"/>
      <c r="BS29" s="30"/>
      <c r="CM29" s="48"/>
      <c r="CN29" s="121"/>
      <c r="CO29" s="121" t="s">
        <v>49</v>
      </c>
      <c r="CP29" s="121"/>
      <c r="CQ29" s="121"/>
      <c r="CR29" s="121"/>
      <c r="CS29" s="121"/>
    </row>
    <row r="30" spans="1:97" ht="15" customHeight="1" x14ac:dyDescent="0.3">
      <c r="A30" s="168" t="s">
        <v>98</v>
      </c>
      <c r="G30" s="35"/>
      <c r="I30" s="35"/>
      <c r="K30" s="35"/>
      <c r="M30" s="35"/>
      <c r="O30" s="35"/>
      <c r="Q30" s="35"/>
      <c r="S30" s="35"/>
      <c r="U30" s="35"/>
      <c r="W30" s="35"/>
      <c r="Y30" s="35"/>
      <c r="AA30" s="35"/>
      <c r="AC30" s="35"/>
      <c r="AE30" s="148"/>
      <c r="AF30" s="141" t="str">
        <f>IF(AND(j&gt;=$BI30,j&gt;=AF$3),"●","")</f>
        <v/>
      </c>
      <c r="AG30" s="143"/>
      <c r="AH30" s="141" t="str">
        <f>IF(AND(j&gt;=$BI30,j&gt;=AH$3),"●","")</f>
        <v/>
      </c>
      <c r="AI30" s="143"/>
      <c r="AJ30" s="141" t="str">
        <f>IF(AND(j&gt;=$BI30,j&gt;=AJ$3),"●","")</f>
        <v/>
      </c>
      <c r="AK30" s="143"/>
      <c r="AL30" s="141" t="str">
        <f>IF(AND(j&gt;=$BI30,j&gt;=AL$3),"●","")</f>
        <v/>
      </c>
      <c r="AM30" s="143"/>
      <c r="AN30" s="141" t="str">
        <f>IF(AND(j&gt;=$BI30,j&gt;=AN$3),"●","")</f>
        <v/>
      </c>
      <c r="AO30" s="143"/>
      <c r="AP30" s="141" t="str">
        <f>IF(AND(j&gt;=$BI30,j&gt;=AP$3),"●","")</f>
        <v/>
      </c>
      <c r="AQ30" s="143"/>
      <c r="AR30" s="141" t="str">
        <f>IF(AND(j&gt;=$BI30,j&gt;=AR$3),"●","")</f>
        <v/>
      </c>
      <c r="AS30" s="143"/>
      <c r="AT30" s="141" t="str">
        <f>IF(AND(j&gt;=$BI30,j&gt;=AT$3),"●","")</f>
        <v/>
      </c>
      <c r="AU30" s="143"/>
      <c r="AV30" s="141" t="str">
        <f>IF(AND(j&gt;=$BI30,j&gt;=AV$3),"●","")</f>
        <v/>
      </c>
      <c r="AW30" s="143"/>
      <c r="AX30" s="141" t="str">
        <f>IF(AND(j&gt;=$BI30,j&gt;=AX$3),"●","")</f>
        <v/>
      </c>
      <c r="AY30" s="143"/>
      <c r="AZ30" s="141" t="str">
        <f>IF(AND(j&gt;=$BI30,j&gt;=AZ$3),"●","")</f>
        <v/>
      </c>
      <c r="BA30" s="143"/>
      <c r="BB30" s="141" t="str">
        <f>IF(AND(j&gt;=$BI30,j&gt;=BB$3),"●","")</f>
        <v/>
      </c>
      <c r="BC30" s="143"/>
      <c r="BD30" s="141" t="str">
        <f>IF(AND(j&gt;=$BI30,j&gt;=BD$3),"●","")</f>
        <v/>
      </c>
      <c r="BE30" s="143"/>
      <c r="BF30" s="141" t="str">
        <f>IF(AND(j&gt;=$BI30,j&gt;=BF$3),"●","")</f>
        <v/>
      </c>
      <c r="BG30" s="143"/>
      <c r="BH30" s="141" t="str">
        <f>IF(AND(j&gt;=$BI30,j&gt;=BH$3),"●","")</f>
        <v/>
      </c>
      <c r="BI30" s="5">
        <v>14</v>
      </c>
      <c r="BJ30" s="144" t="str">
        <f>IF(BI30&gt;j,"",BI30)</f>
        <v/>
      </c>
      <c r="BL30" s="157"/>
      <c r="BM30" s="33" t="str">
        <f t="shared" si="9"/>
        <v/>
      </c>
      <c r="BN30" s="32" t="str">
        <f>IF($Q$6=FALSE,"",CN30)</f>
        <v/>
      </c>
      <c r="BO30" s="30"/>
      <c r="BP30" s="30"/>
      <c r="BQ30" s="30"/>
      <c r="BR30" s="30"/>
      <c r="BS30" s="30"/>
      <c r="CM30" s="48" t="str">
        <f t="shared" ref="CM30" si="15">IF($BJ30="","",2*$BJ30-1)</f>
        <v/>
      </c>
      <c r="CN30" s="121" t="s">
        <v>43</v>
      </c>
      <c r="CO30" s="121"/>
      <c r="CP30" s="121"/>
      <c r="CQ30" s="121"/>
      <c r="CR30" s="121"/>
      <c r="CS30" s="121"/>
    </row>
    <row r="31" spans="1:97" ht="15" customHeight="1" x14ac:dyDescent="0.3">
      <c r="A31" s="168" t="s">
        <v>97</v>
      </c>
      <c r="F31" s="35"/>
      <c r="H31" s="35"/>
      <c r="J31" s="35"/>
      <c r="L31" s="35"/>
      <c r="N31" s="35"/>
      <c r="P31" s="35"/>
      <c r="R31" s="35"/>
      <c r="T31" s="35"/>
      <c r="V31" s="35"/>
      <c r="X31" s="35"/>
      <c r="Z31" s="35"/>
      <c r="AB31" s="35"/>
      <c r="AD31" s="35"/>
      <c r="AE31" s="147"/>
      <c r="AF31" s="143"/>
      <c r="AG31" s="141"/>
      <c r="AH31" s="143"/>
      <c r="AI31" s="141"/>
      <c r="AJ31" s="143"/>
      <c r="AK31" s="141"/>
      <c r="AL31" s="143"/>
      <c r="AM31" s="141"/>
      <c r="AN31" s="143"/>
      <c r="AO31" s="141"/>
      <c r="AP31" s="143"/>
      <c r="AQ31" s="141"/>
      <c r="AR31" s="143"/>
      <c r="AS31" s="141"/>
      <c r="AT31" s="143"/>
      <c r="AU31" s="141"/>
      <c r="AV31" s="143"/>
      <c r="AW31" s="141"/>
      <c r="AX31" s="143"/>
      <c r="AY31" s="141"/>
      <c r="AZ31" s="143"/>
      <c r="BA31" s="141"/>
      <c r="BB31" s="143"/>
      <c r="BC31" s="141"/>
      <c r="BD31" s="143"/>
      <c r="BE31" s="141"/>
      <c r="BF31" s="143"/>
      <c r="BG31" s="141"/>
      <c r="BH31" s="143"/>
      <c r="BI31" s="5"/>
      <c r="BJ31" s="144"/>
      <c r="BL31" s="157"/>
      <c r="BM31" s="34"/>
      <c r="BN31" s="32" t="str">
        <f>IF($Q$6=FALSE,"",CN31)</f>
        <v/>
      </c>
      <c r="BO31" s="30"/>
      <c r="BP31" s="30"/>
      <c r="BQ31" s="30"/>
      <c r="BR31" s="30"/>
      <c r="BS31" s="30"/>
      <c r="CM31" s="48"/>
      <c r="CN31" s="121" t="s">
        <v>44</v>
      </c>
      <c r="CO31" s="121"/>
      <c r="CP31" s="121"/>
      <c r="CQ31" s="121"/>
      <c r="CR31" s="121"/>
      <c r="CS31" s="121"/>
    </row>
    <row r="32" spans="1:97" ht="15" customHeight="1" x14ac:dyDescent="0.3">
      <c r="E32" s="35"/>
      <c r="G32" s="35"/>
      <c r="I32" s="35"/>
      <c r="K32" s="35"/>
      <c r="M32" s="35"/>
      <c r="O32" s="35"/>
      <c r="Q32" s="35"/>
      <c r="S32" s="35"/>
      <c r="U32" s="35"/>
      <c r="W32" s="35"/>
      <c r="Y32" s="35"/>
      <c r="AA32" s="35"/>
      <c r="AC32" s="35"/>
      <c r="AE32" s="148"/>
      <c r="AF32" s="141" t="str">
        <f>IF(AND(j&gt;=$BI32,j&gt;=AF$3),"●","")</f>
        <v/>
      </c>
      <c r="AG32" s="143"/>
      <c r="AH32" s="141" t="str">
        <f>IF(AND(j&gt;=$BI32,j&gt;=AH$3),"●","")</f>
        <v/>
      </c>
      <c r="AI32" s="143"/>
      <c r="AJ32" s="141" t="str">
        <f>IF(AND(j&gt;=$BI32,j&gt;=AJ$3),"●","")</f>
        <v/>
      </c>
      <c r="AK32" s="143"/>
      <c r="AL32" s="141" t="str">
        <f>IF(AND(j&gt;=$BI32,j&gt;=AL$3),"●","")</f>
        <v/>
      </c>
      <c r="AM32" s="143"/>
      <c r="AN32" s="141" t="str">
        <f>IF(AND(j&gt;=$BI32,j&gt;=AN$3),"●","")</f>
        <v/>
      </c>
      <c r="AO32" s="143"/>
      <c r="AP32" s="141" t="str">
        <f>IF(AND(j&gt;=$BI32,j&gt;=AP$3),"●","")</f>
        <v/>
      </c>
      <c r="AQ32" s="143"/>
      <c r="AR32" s="141" t="str">
        <f>IF(AND(j&gt;=$BI32,j&gt;=AR$3),"●","")</f>
        <v/>
      </c>
      <c r="AS32" s="143"/>
      <c r="AT32" s="141" t="str">
        <f>IF(AND(j&gt;=$BI32,j&gt;=AT$3),"●","")</f>
        <v/>
      </c>
      <c r="AU32" s="143"/>
      <c r="AV32" s="141" t="str">
        <f>IF(AND(j&gt;=$BI32,j&gt;=AV$3),"●","")</f>
        <v/>
      </c>
      <c r="AW32" s="143"/>
      <c r="AX32" s="141" t="str">
        <f>IF(AND(j&gt;=$BI32,j&gt;=AX$3),"●","")</f>
        <v/>
      </c>
      <c r="AY32" s="143"/>
      <c r="AZ32" s="141" t="str">
        <f>IF(AND(j&gt;=$BI32,j&gt;=AZ$3),"●","")</f>
        <v/>
      </c>
      <c r="BA32" s="143"/>
      <c r="BB32" s="141" t="str">
        <f>IF(AND(j&gt;=$BI32,j&gt;=BB$3),"●","")</f>
        <v/>
      </c>
      <c r="BC32" s="143"/>
      <c r="BD32" s="141" t="str">
        <f>IF(AND(j&gt;=$BI32,j&gt;=BD$3),"●","")</f>
        <v/>
      </c>
      <c r="BE32" s="143"/>
      <c r="BF32" s="141" t="str">
        <f>IF(AND(j&gt;=$BI32,j&gt;=BF$3),"●","")</f>
        <v/>
      </c>
      <c r="BG32" s="143"/>
      <c r="BH32" s="141" t="str">
        <f>IF(AND(j&gt;=$BI32,j&gt;=BH$3),"●","")</f>
        <v/>
      </c>
      <c r="BI32" s="5">
        <v>15</v>
      </c>
      <c r="BJ32" s="144" t="str">
        <f>IF(BI32&gt;j,"",BI32)</f>
        <v/>
      </c>
      <c r="BL32" s="157"/>
      <c r="BM32" s="33" t="str">
        <f t="shared" si="9"/>
        <v/>
      </c>
      <c r="CM32" s="48" t="str">
        <f t="shared" ref="CM32" si="16">IF($BJ32="","",2*$BJ32-1)</f>
        <v/>
      </c>
    </row>
    <row r="33" spans="1:101" ht="15" customHeight="1" x14ac:dyDescent="0.3">
      <c r="A33" s="26">
        <f>SUM(C33:BG33)</f>
        <v>100</v>
      </c>
      <c r="B33" s="37" t="s">
        <v>30</v>
      </c>
      <c r="C33" s="30" t="str">
        <f t="shared" ref="C33" si="17">IF(E33="","",IF(E33&gt;1,E33-1,""))</f>
        <v/>
      </c>
      <c r="D33" s="30"/>
      <c r="E33" s="30" t="str">
        <f t="shared" ref="E33" si="18">IF(G33="","",IF(G33&gt;1,G33-1,""))</f>
        <v/>
      </c>
      <c r="F33" s="30"/>
      <c r="G33" s="30" t="str">
        <f t="shared" ref="G33" si="19">IF(I33="","",IF(I33&gt;1,I33-1,""))</f>
        <v/>
      </c>
      <c r="H33" s="30"/>
      <c r="I33" s="30" t="str">
        <f t="shared" ref="I33" si="20">IF(K33="","",IF(K33&gt;1,K33-1,""))</f>
        <v/>
      </c>
      <c r="J33" s="30"/>
      <c r="K33" s="30" t="str">
        <f t="shared" ref="K33" si="21">IF(M33="","",IF(M33&gt;1,M33-1,""))</f>
        <v/>
      </c>
      <c r="L33" s="30"/>
      <c r="M33" s="30">
        <f t="shared" ref="M33" si="22">IF(O33="","",IF(O33&gt;1,O33-1,""))</f>
        <v>1</v>
      </c>
      <c r="N33" s="30"/>
      <c r="O33" s="30">
        <f t="shared" ref="O33" si="23">IF(Q33="","",IF(Q33&gt;1,Q33-1,""))</f>
        <v>2</v>
      </c>
      <c r="P33" s="30"/>
      <c r="Q33" s="30">
        <f t="shared" ref="Q33" si="24">IF(S33="","",IF(S33&gt;1,S33-1,""))</f>
        <v>3</v>
      </c>
      <c r="R33" s="30"/>
      <c r="S33" s="30">
        <f t="shared" ref="S33" si="25">IF(U33="","",IF(U33&gt;1,U33-1,""))</f>
        <v>4</v>
      </c>
      <c r="T33" s="30"/>
      <c r="U33" s="30">
        <f t="shared" ref="U33" si="26">IF(W33="","",IF(W33&gt;1,W33-1,""))</f>
        <v>5</v>
      </c>
      <c r="V33" s="30"/>
      <c r="W33" s="30">
        <f t="shared" ref="W33" si="27">IF(Y33="","",IF(Y33&gt;1,Y33-1,""))</f>
        <v>6</v>
      </c>
      <c r="X33" s="30"/>
      <c r="Y33" s="30">
        <f t="shared" ref="Y33" si="28">IF(AA33="","",IF(AA33&gt;1,AA33-1,""))</f>
        <v>7</v>
      </c>
      <c r="Z33" s="30"/>
      <c r="AA33" s="30">
        <f>IF(AC33="","",IF(AC33&gt;1,AC33-1,""))</f>
        <v>8</v>
      </c>
      <c r="AB33" s="30"/>
      <c r="AC33" s="38">
        <f>IF(AE33&gt;1,AE33-1,"")</f>
        <v>9</v>
      </c>
      <c r="AD33" s="30"/>
      <c r="AE33" s="173">
        <f>j</f>
        <v>10</v>
      </c>
      <c r="AF33" s="144"/>
      <c r="AG33" s="149">
        <f>IF(AE33&gt;1,AE33-1,"")</f>
        <v>9</v>
      </c>
      <c r="AH33" s="144"/>
      <c r="AI33" s="149">
        <f>IF(AG33="","",IF(AG33&gt;1,AG33-1,""))</f>
        <v>8</v>
      </c>
      <c r="AJ33" s="144"/>
      <c r="AK33" s="149">
        <f>IF(AI33="","",IF(AI33&gt;1,AI33-1,""))</f>
        <v>7</v>
      </c>
      <c r="AL33" s="144"/>
      <c r="AM33" s="149">
        <f t="shared" ref="AM33" si="29">IF(AK33="","",IF(AK33&gt;1,AK33-1,""))</f>
        <v>6</v>
      </c>
      <c r="AN33" s="144"/>
      <c r="AO33" s="149">
        <f t="shared" ref="AO33" si="30">IF(AM33="","",IF(AM33&gt;1,AM33-1,""))</f>
        <v>5</v>
      </c>
      <c r="AP33" s="144"/>
      <c r="AQ33" s="149">
        <f t="shared" ref="AQ33" si="31">IF(AO33="","",IF(AO33&gt;1,AO33-1,""))</f>
        <v>4</v>
      </c>
      <c r="AR33" s="144"/>
      <c r="AS33" s="149">
        <f t="shared" ref="AS33" si="32">IF(AQ33="","",IF(AQ33&gt;1,AQ33-1,""))</f>
        <v>3</v>
      </c>
      <c r="AT33" s="144"/>
      <c r="AU33" s="149">
        <f t="shared" ref="AU33" si="33">IF(AS33="","",IF(AS33&gt;1,AS33-1,""))</f>
        <v>2</v>
      </c>
      <c r="AV33" s="144"/>
      <c r="AW33" s="149">
        <f t="shared" ref="AW33" si="34">IF(AU33="","",IF(AU33&gt;1,AU33-1,""))</f>
        <v>1</v>
      </c>
      <c r="AX33" s="144"/>
      <c r="AY33" s="149" t="str">
        <f t="shared" ref="AY33" si="35">IF(AW33="","",IF(AW33&gt;1,AW33-1,""))</f>
        <v/>
      </c>
      <c r="AZ33" s="144"/>
      <c r="BA33" s="149" t="str">
        <f t="shared" ref="BA33" si="36">IF(AY33="","",IF(AY33&gt;1,AY33-1,""))</f>
        <v/>
      </c>
      <c r="BB33" s="144"/>
      <c r="BC33" s="149" t="str">
        <f t="shared" ref="BC33" si="37">IF(BA33="","",IF(BA33&gt;1,BA33-1,""))</f>
        <v/>
      </c>
      <c r="BD33" s="144"/>
      <c r="BE33" s="149" t="str">
        <f t="shared" ref="BE33" si="38">IF(BC33="","",IF(BC33&gt;1,BC33-1,""))</f>
        <v/>
      </c>
      <c r="BF33" s="144"/>
      <c r="BG33" s="149" t="str">
        <f t="shared" ref="BG33" si="39">IF(BE33="","",IF(BE33&gt;1,BE33-1,""))</f>
        <v/>
      </c>
      <c r="BH33" s="144"/>
      <c r="BI33" s="5"/>
      <c r="BK33" s="153" t="s">
        <v>159</v>
      </c>
      <c r="BL33" s="157"/>
      <c r="BM33" s="39" t="str">
        <f>IF($AA$4=FALSE,"",CM33)</f>
        <v/>
      </c>
      <c r="CM33" s="48" t="s">
        <v>56</v>
      </c>
    </row>
    <row r="34" spans="1:101" ht="3" customHeight="1" x14ac:dyDescent="0.2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1"/>
      <c r="AE34" s="40"/>
      <c r="AF34" s="42"/>
      <c r="AG34" s="40"/>
      <c r="AH34" s="42"/>
      <c r="AI34" s="40"/>
      <c r="AJ34" s="42"/>
      <c r="AK34" s="41"/>
      <c r="AL34" s="42"/>
      <c r="AM34" s="41"/>
      <c r="AN34" s="42"/>
      <c r="AO34" s="41"/>
      <c r="AP34" s="42"/>
      <c r="AQ34" s="41"/>
      <c r="AR34" s="42"/>
      <c r="AS34" s="41"/>
      <c r="AT34" s="42"/>
      <c r="AU34" s="41"/>
      <c r="AV34" s="42"/>
      <c r="AW34" s="41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2"/>
      <c r="BI34" s="43"/>
      <c r="BJ34" s="40"/>
      <c r="BK34" s="40"/>
      <c r="BL34" s="151"/>
      <c r="BM34" s="229" t="str">
        <f>IF($AA$4=FALSE,"",CM35)</f>
        <v/>
      </c>
      <c r="BN34" s="230" t="str">
        <f>IF($AA$4=FALSE,"",CN35)</f>
        <v/>
      </c>
      <c r="BO34" s="230"/>
      <c r="BP34" s="230"/>
      <c r="BQ34" s="230"/>
      <c r="BR34" s="230"/>
      <c r="BS34" s="230"/>
      <c r="CL34" s="48"/>
      <c r="CP34" s="48"/>
      <c r="CQ34" s="124"/>
      <c r="CR34" s="48"/>
      <c r="CS34" s="124"/>
    </row>
    <row r="35" spans="1:101" ht="21.75" customHeight="1" x14ac:dyDescent="0.25">
      <c r="A35" s="226" t="s">
        <v>100</v>
      </c>
      <c r="B35" s="226"/>
      <c r="C35" s="226"/>
      <c r="D35" s="46" t="b">
        <v>0</v>
      </c>
      <c r="E35" s="28" t="str">
        <f>IF(D35=FALSE,"","The hill formula provides a 'side door' to an even more famous pattern in numbers formula: Suppose you are asked to sum the numbers from 1 to 100?")</f>
        <v/>
      </c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44"/>
      <c r="BJ35" s="28"/>
      <c r="BK35" s="28"/>
      <c r="BM35" s="229"/>
      <c r="BN35" s="230"/>
      <c r="BO35" s="230"/>
      <c r="BP35" s="230"/>
      <c r="BQ35" s="230"/>
      <c r="BR35" s="230"/>
      <c r="BS35" s="230"/>
      <c r="CM35" s="125">
        <f>SUM(CM4:CM32)</f>
        <v>100</v>
      </c>
      <c r="CN35" s="27" t="s">
        <v>31</v>
      </c>
    </row>
    <row r="36" spans="1:101" ht="19.5" customHeight="1" x14ac:dyDescent="0.25">
      <c r="A36" s="227"/>
      <c r="B36" s="227"/>
      <c r="C36" s="227"/>
      <c r="D36" s="46" t="b">
        <v>0</v>
      </c>
      <c r="E36" s="28" t="str">
        <f>IF(D36=FALSE,"","If we set k to be 100, the hill pattern above would have that sum plus the sum from 99 to 1. If we add 100, we have twice the sum from 1 to 100. Therefore, 100² + 100 = twice the sum from 1 to 100.")</f>
        <v/>
      </c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45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44"/>
      <c r="BJ36" s="28"/>
      <c r="BK36" s="28"/>
    </row>
    <row r="37" spans="1:101" ht="19.5" customHeight="1" x14ac:dyDescent="0.25">
      <c r="A37" s="228"/>
      <c r="B37" s="228"/>
      <c r="C37" s="228"/>
      <c r="D37" s="126" t="b">
        <v>0</v>
      </c>
      <c r="E37" s="28" t="str">
        <f>IF(D37=FALSE,"","Dividing by two we have: The sum from 1 to 100 = (100² + 100)/2 = 100·(100+1)/2 = 5,050.")</f>
        <v/>
      </c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M37" s="47" t="b">
        <v>0</v>
      </c>
      <c r="AN37" s="28" t="str">
        <f>IF(AM37=FALSE,"","More generally, 1 + 2 + … + k = k·(k + 1)/2. This is an example of Gauss addition (click the next box to learn more).")</f>
        <v/>
      </c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44"/>
      <c r="BJ37" s="28"/>
      <c r="BK37" s="28"/>
    </row>
    <row r="38" spans="1:101" ht="18.75" customHeight="1" x14ac:dyDescent="0.25">
      <c r="A38" s="224" t="s">
        <v>150</v>
      </c>
      <c r="B38" s="224"/>
      <c r="C38" s="103"/>
      <c r="D38" s="76" t="b">
        <v>0</v>
      </c>
      <c r="E38" s="104" t="str">
        <f>IF(D38=FALSE,"","The classic story goes that Carl Friedrich Gauss (1777 - 1855) recognized a pattern as a young child when asked to sum the numbers from 1 to 100.")</f>
        <v/>
      </c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105"/>
      <c r="BJ38" s="78"/>
      <c r="BK38" s="78"/>
      <c r="BL38" s="78"/>
      <c r="BM38" s="78"/>
      <c r="BN38" s="78"/>
      <c r="BO38" s="78"/>
      <c r="BP38" s="78"/>
      <c r="BQ38" s="78"/>
      <c r="BR38" s="78"/>
    </row>
    <row r="39" spans="1:101" ht="18.75" x14ac:dyDescent="0.25">
      <c r="A39" s="225"/>
      <c r="B39" s="225"/>
      <c r="C39" s="106"/>
      <c r="D39" s="76" t="b">
        <v>0</v>
      </c>
      <c r="E39" s="104" t="str">
        <f>IF(D39=FALSE,"","He noticed that if you take a second copy of those numbers and reverse their order and put them on top of one another, something magical occurs. To see this click the next box.")</f>
        <v/>
      </c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105"/>
      <c r="BJ39" s="78"/>
      <c r="BK39" s="78"/>
      <c r="BL39" s="78"/>
      <c r="BM39" s="78"/>
      <c r="BN39" s="78"/>
      <c r="BO39" s="78"/>
      <c r="BP39" s="78"/>
      <c r="BQ39" s="78"/>
      <c r="BR39" s="78"/>
    </row>
    <row r="40" spans="1:101" ht="18.75" x14ac:dyDescent="0.25">
      <c r="A40" s="225"/>
      <c r="B40" s="225"/>
      <c r="C40" s="106"/>
      <c r="D40" s="76" t="b">
        <v>0</v>
      </c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104" t="str">
        <f>IF($D$40=FALSE,"","     1 +      2 +      3 + … +   98 +    99 + 100  ")</f>
        <v/>
      </c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105"/>
      <c r="BJ40" s="78"/>
      <c r="BK40" s="78"/>
      <c r="BL40" s="78"/>
      <c r="BM40" s="78"/>
      <c r="BN40" s="78"/>
      <c r="BO40" s="78"/>
      <c r="BP40" s="78"/>
      <c r="BQ40" s="78"/>
      <c r="BR40" s="78"/>
    </row>
    <row r="41" spans="1:101" ht="18.75" x14ac:dyDescent="0.25">
      <c r="A41" s="225"/>
      <c r="B41" s="225"/>
      <c r="C41" s="106"/>
      <c r="D41" s="76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104" t="str">
        <f>IF($D$40=FALSE,"","100 +   99 +    98 + … +      3 +      2 +      1 ")</f>
        <v/>
      </c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105"/>
      <c r="BJ41" s="78"/>
      <c r="BK41" s="78"/>
      <c r="BL41" s="78"/>
      <c r="BM41" s="78"/>
      <c r="BN41" s="78"/>
      <c r="BO41" s="78"/>
      <c r="BP41" s="78"/>
      <c r="BQ41" s="78"/>
      <c r="BR41" s="78"/>
    </row>
    <row r="42" spans="1:101" ht="4.5" customHeight="1" x14ac:dyDescent="0.3">
      <c r="A42" s="225"/>
      <c r="B42" s="225"/>
      <c r="C42" s="106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7" t="str">
        <f>IF($D$40=FALSE,"","______________________________________ ")</f>
        <v/>
      </c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105"/>
      <c r="BJ42" s="78"/>
      <c r="BK42" s="78"/>
      <c r="BL42" s="78"/>
      <c r="BM42" s="78"/>
      <c r="BN42" s="78"/>
      <c r="BO42" s="78"/>
      <c r="BP42" s="78"/>
      <c r="BQ42" s="78"/>
      <c r="BR42" s="78"/>
    </row>
    <row r="43" spans="1:101" ht="18.75" x14ac:dyDescent="0.25">
      <c r="A43" s="225"/>
      <c r="B43" s="225"/>
      <c r="C43" s="78"/>
      <c r="D43" s="78"/>
      <c r="E43" s="104" t="str">
        <f>IF($D$40=FALSE,"","Instead of adding horizontally, add vertically:")</f>
        <v/>
      </c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104" t="str">
        <f>IF($D$40=FALSE,"","101 + 101 + 101 + … + 101 + 101 + 101.")</f>
        <v/>
      </c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105"/>
      <c r="BJ43" s="78"/>
      <c r="BK43" s="78"/>
      <c r="BL43" s="78"/>
      <c r="BM43" s="78"/>
      <c r="BN43" s="78"/>
      <c r="BO43" s="78"/>
      <c r="BP43" s="78"/>
      <c r="BQ43" s="78"/>
      <c r="BR43" s="78"/>
    </row>
    <row r="44" spans="1:101" ht="18.75" x14ac:dyDescent="0.25">
      <c r="A44" s="225"/>
      <c r="B44" s="225"/>
      <c r="C44" s="78"/>
      <c r="D44" s="109" t="b">
        <v>0</v>
      </c>
      <c r="E44" s="104" t="str">
        <f>IF($D$44=FALSE,"","Each vertical sum is the same and the top row shows how many 101s are present.  Therefore, twice the sum of 1 to 100 is 100·101 so the sum of 1 to 100 = 100·101/2 = 5,050.")</f>
        <v/>
      </c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105"/>
      <c r="BJ44" s="78"/>
      <c r="BK44" s="78"/>
      <c r="BL44" s="78"/>
      <c r="BM44" s="78"/>
      <c r="BN44" s="78"/>
      <c r="BO44" s="78"/>
      <c r="BP44" s="78"/>
      <c r="BQ44" s="78"/>
      <c r="BR44" s="78"/>
    </row>
    <row r="45" spans="1:101" ht="21.75" customHeight="1" x14ac:dyDescent="0.25">
      <c r="A45" s="225"/>
      <c r="B45" s="225"/>
      <c r="C45" s="78"/>
      <c r="D45" s="109" t="b">
        <v>0</v>
      </c>
      <c r="E45" s="108" t="str">
        <f>IF($D$45=FALSE,"","It is worth noting that it is standard practice to go in the opposite direction and derive the hill formula (1) from the sum of the first k numbers formula (3) rather than deriving (3) from (1).")</f>
        <v/>
      </c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105"/>
      <c r="BJ45" s="78"/>
      <c r="BK45" s="78"/>
      <c r="BL45" s="78"/>
      <c r="BM45" s="78"/>
      <c r="BN45" s="78"/>
      <c r="BO45" s="78"/>
      <c r="BP45" s="78"/>
      <c r="BQ45" s="78"/>
      <c r="BR45" s="78"/>
    </row>
    <row r="46" spans="1:101" s="4" customFormat="1" ht="15" customHeight="1" x14ac:dyDescent="0.25">
      <c r="A46" s="107"/>
      <c r="B46" s="107"/>
      <c r="BI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</row>
  </sheetData>
  <sheetProtection algorithmName="SHA-512" hashValue="dYaL47ak9fWajfGVxepb2+NT1D5DNtTOqdOh7Eel8/tBKtkpvJXJTLiITpOZ8V7CRXTfLkvIU2reqLAFuU0IRg==" saltValue="6bfmpD8xE9fwhYUFloLdaw==" spinCount="100000" sheet="1" objects="1" scenarios="1"/>
  <mergeCells count="12">
    <mergeCell ref="A38:B45"/>
    <mergeCell ref="A35:C37"/>
    <mergeCell ref="BM34:BM35"/>
    <mergeCell ref="BN34:BS35"/>
    <mergeCell ref="CN10:CT12"/>
    <mergeCell ref="B25:E26"/>
    <mergeCell ref="BJ2:BK2"/>
    <mergeCell ref="U7:V8"/>
    <mergeCell ref="U10:W11"/>
    <mergeCell ref="BN10:BU12"/>
    <mergeCell ref="D7:T8"/>
    <mergeCell ref="G10:T11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2" r:id="rId4" name="Check Box 4">
              <controlPr defaultSize="0" autoFill="0" autoLine="0" autoPict="0">
                <anchor moveWithCells="1" sizeWithCells="1">
                  <from>
                    <xdr:col>2</xdr:col>
                    <xdr:colOff>171450</xdr:colOff>
                    <xdr:row>34</xdr:row>
                    <xdr:rowOff>66675</xdr:rowOff>
                  </from>
                  <to>
                    <xdr:col>3</xdr:col>
                    <xdr:colOff>180975</xdr:colOff>
                    <xdr:row>34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5" name="Check Box 5">
              <controlPr defaultSize="0" autoFill="0" autoLine="0" autoPict="0">
                <anchor moveWithCells="1" sizeWithCells="1">
                  <from>
                    <xdr:col>2</xdr:col>
                    <xdr:colOff>171450</xdr:colOff>
                    <xdr:row>35</xdr:row>
                    <xdr:rowOff>28575</xdr:rowOff>
                  </from>
                  <to>
                    <xdr:col>3</xdr:col>
                    <xdr:colOff>180975</xdr:colOff>
                    <xdr:row>35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6" name="Check Box 6">
              <controlPr defaultSize="0" autoFill="0" autoLine="0" autoPict="0">
                <anchor moveWithCells="1" sizeWithCells="1">
                  <from>
                    <xdr:col>2</xdr:col>
                    <xdr:colOff>171450</xdr:colOff>
                    <xdr:row>36</xdr:row>
                    <xdr:rowOff>28575</xdr:rowOff>
                  </from>
                  <to>
                    <xdr:col>3</xdr:col>
                    <xdr:colOff>180975</xdr:colOff>
                    <xdr:row>36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7" name="Check Box 7">
              <controlPr defaultSize="0" autoFill="0" autoLine="0" autoPict="0">
                <anchor moveWithCells="1" sizeWithCells="1">
                  <from>
                    <xdr:col>38</xdr:col>
                    <xdr:colOff>0</xdr:colOff>
                    <xdr:row>36</xdr:row>
                    <xdr:rowOff>28575</xdr:rowOff>
                  </from>
                  <to>
                    <xdr:col>39</xdr:col>
                    <xdr:colOff>9525</xdr:colOff>
                    <xdr:row>36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" r:id="rId8" name="Spinner 1">
              <controlPr defaultSize="0" autoPict="0">
                <anchor moveWithCells="1" sizeWithCells="1">
                  <from>
                    <xdr:col>21</xdr:col>
                    <xdr:colOff>190500</xdr:colOff>
                    <xdr:row>5</xdr:row>
                    <xdr:rowOff>76200</xdr:rowOff>
                  </from>
                  <to>
                    <xdr:col>24</xdr:col>
                    <xdr:colOff>133350</xdr:colOff>
                    <xdr:row>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9" name="Check Box 9">
              <controlPr defaultSize="0" autoFill="0" autoLine="0" autoPict="0">
                <anchor moveWithCells="1" sizeWithCells="1">
                  <from>
                    <xdr:col>2</xdr:col>
                    <xdr:colOff>171450</xdr:colOff>
                    <xdr:row>38</xdr:row>
                    <xdr:rowOff>28575</xdr:rowOff>
                  </from>
                  <to>
                    <xdr:col>3</xdr:col>
                    <xdr:colOff>180975</xdr:colOff>
                    <xdr:row>38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0" name="Check Box 10">
              <controlPr defaultSize="0" autoFill="0" autoLine="0" autoPict="0">
                <anchor moveWithCells="1" sizeWithCells="1">
                  <from>
                    <xdr:col>2</xdr:col>
                    <xdr:colOff>171450</xdr:colOff>
                    <xdr:row>39</xdr:row>
                    <xdr:rowOff>28575</xdr:rowOff>
                  </from>
                  <to>
                    <xdr:col>3</xdr:col>
                    <xdr:colOff>180975</xdr:colOff>
                    <xdr:row>39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1" name="Check Box 12">
              <controlPr defaultSize="0" autoFill="0" autoLine="0" autoPict="0">
                <anchor moveWithCells="1" sizeWithCells="1">
                  <from>
                    <xdr:col>2</xdr:col>
                    <xdr:colOff>171450</xdr:colOff>
                    <xdr:row>37</xdr:row>
                    <xdr:rowOff>38100</xdr:rowOff>
                  </from>
                  <to>
                    <xdr:col>3</xdr:col>
                    <xdr:colOff>180975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2" name="Check Box 13">
              <controlPr defaultSize="0" autoFill="0" autoLine="0" autoPict="0">
                <anchor moveWithCells="1" sizeWithCells="1">
                  <from>
                    <xdr:col>2</xdr:col>
                    <xdr:colOff>171450</xdr:colOff>
                    <xdr:row>43</xdr:row>
                    <xdr:rowOff>38100</xdr:rowOff>
                  </from>
                  <to>
                    <xdr:col>3</xdr:col>
                    <xdr:colOff>180975</xdr:colOff>
                    <xdr:row>43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3" name="Check Box 15">
              <controlPr defaultSize="0" autoFill="0" autoLine="0" autoPict="0">
                <anchor moveWithCells="1" sizeWithCells="1">
                  <from>
                    <xdr:col>2</xdr:col>
                    <xdr:colOff>171450</xdr:colOff>
                    <xdr:row>44</xdr:row>
                    <xdr:rowOff>47625</xdr:rowOff>
                  </from>
                  <to>
                    <xdr:col>3</xdr:col>
                    <xdr:colOff>180975</xdr:colOff>
                    <xdr:row>44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71985-C766-4657-B79C-5104DB11490D}">
  <sheetPr>
    <tabColor theme="7" tint="0.59999389629810485"/>
  </sheetPr>
  <dimension ref="A1:DI205"/>
  <sheetViews>
    <sheetView showGridLines="0" zoomScaleNormal="100" workbookViewId="0">
      <selection activeCell="X3" sqref="X3"/>
    </sheetView>
  </sheetViews>
  <sheetFormatPr defaultRowHeight="15" x14ac:dyDescent="0.25"/>
  <cols>
    <col min="1" max="1" width="3.5703125" style="6" customWidth="1"/>
    <col min="2" max="6" width="9" style="6" customWidth="1"/>
    <col min="7" max="9" width="9.140625" style="6"/>
    <col min="10" max="10" width="6.28515625" style="6" customWidth="1"/>
    <col min="11" max="11" width="11.140625" style="6" customWidth="1"/>
    <col min="12" max="12" width="0.42578125" style="6" customWidth="1"/>
    <col min="13" max="14" width="3.7109375" style="6" customWidth="1"/>
    <col min="15" max="15" width="4.42578125" style="4" customWidth="1"/>
    <col min="16" max="17" width="0.140625" style="4" customWidth="1"/>
    <col min="18" max="18" width="10.140625" style="4" customWidth="1"/>
    <col min="19" max="19" width="19.28515625" style="4" customWidth="1"/>
    <col min="20" max="20" width="5.85546875" style="4" customWidth="1"/>
    <col min="21" max="21" width="8.85546875" style="4" customWidth="1"/>
    <col min="22" max="22" width="10.85546875" style="4" customWidth="1"/>
    <col min="23" max="23" width="5" style="4" customWidth="1"/>
    <col min="24" max="26" width="9.140625" style="4"/>
    <col min="27" max="27" width="8.85546875" style="4" customWidth="1"/>
    <col min="28" max="29" width="9.140625" style="4"/>
    <col min="30" max="30" width="9.7109375" style="4" customWidth="1"/>
    <col min="31" max="32" width="9.140625" style="4"/>
    <col min="33" max="33" width="10" style="4" customWidth="1"/>
    <col min="34" max="59" width="9.140625" style="4"/>
    <col min="60" max="66" width="9.140625" style="170"/>
    <col min="67" max="67" width="12.85546875" style="170" customWidth="1"/>
    <col min="68" max="71" width="9.140625" style="170"/>
    <col min="72" max="78" width="9.140625" style="4"/>
    <col min="79" max="80" width="9.140625" style="170"/>
    <col min="81" max="81" width="9.140625" style="5"/>
    <col min="82" max="83" width="12" style="5" bestFit="1" customWidth="1"/>
    <col min="84" max="85" width="9.140625" style="5"/>
    <col min="86" max="86" width="12" style="5" bestFit="1" customWidth="1"/>
    <col min="87" max="89" width="9.140625" style="5"/>
    <col min="90" max="90" width="12" style="5" bestFit="1" customWidth="1"/>
    <col min="91" max="97" width="9.140625" style="5"/>
    <col min="98" max="98" width="12" style="5" bestFit="1" customWidth="1"/>
    <col min="99" max="106" width="9.140625" style="5"/>
    <col min="107" max="107" width="13" style="5" bestFit="1" customWidth="1"/>
    <col min="108" max="110" width="9.140625" style="5"/>
    <col min="111" max="111" width="13" style="5" bestFit="1" customWidth="1"/>
    <col min="112" max="112" width="9.140625" style="5"/>
    <col min="113" max="113" width="9.140625" style="4"/>
    <col min="114" max="16384" width="9.140625" style="6"/>
  </cols>
  <sheetData>
    <row r="1" spans="1:112" ht="27" customHeight="1" x14ac:dyDescent="0.25">
      <c r="A1" s="246" t="s">
        <v>208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07" t="s">
        <v>119</v>
      </c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53"/>
      <c r="AC1" s="53"/>
      <c r="AD1" s="2"/>
      <c r="AE1" s="2"/>
      <c r="AF1" s="2"/>
      <c r="AG1" s="55" t="s">
        <v>106</v>
      </c>
      <c r="BI1" s="247" t="s">
        <v>168</v>
      </c>
      <c r="BJ1" s="247"/>
      <c r="BK1" s="247"/>
      <c r="BL1" s="247"/>
      <c r="BM1" s="247"/>
      <c r="BN1" s="247"/>
      <c r="BO1" s="247"/>
      <c r="BP1" s="172"/>
      <c r="BQ1" s="172"/>
      <c r="BR1" s="172"/>
      <c r="BS1" s="172"/>
      <c r="BT1" s="64"/>
      <c r="BU1" s="64"/>
      <c r="BV1" s="64"/>
    </row>
    <row r="2" spans="1:112" ht="18" customHeight="1" x14ac:dyDescent="0.3">
      <c r="A2" s="7" t="s">
        <v>72</v>
      </c>
      <c r="B2" s="8"/>
      <c r="C2" s="9" t="s">
        <v>75</v>
      </c>
      <c r="D2" s="10"/>
      <c r="E2" s="211" t="s">
        <v>120</v>
      </c>
      <c r="F2" s="211"/>
      <c r="G2" s="10"/>
      <c r="H2" s="11" t="s">
        <v>69</v>
      </c>
      <c r="I2" s="12"/>
      <c r="J2" s="212">
        <f>n</f>
        <v>21</v>
      </c>
      <c r="K2" s="208" t="s">
        <v>13</v>
      </c>
      <c r="L2" s="16"/>
      <c r="M2" s="16"/>
      <c r="N2" s="56" t="s">
        <v>95</v>
      </c>
      <c r="O2" s="18"/>
      <c r="P2" s="18"/>
      <c r="Q2" s="18"/>
      <c r="R2" s="56"/>
      <c r="S2" s="57"/>
      <c r="T2" s="248" t="s">
        <v>71</v>
      </c>
      <c r="U2" s="248"/>
      <c r="V2" s="248"/>
      <c r="W2" s="58"/>
      <c r="X2" s="2">
        <f>8^2+7^2+2*(2*(7*8/2))</f>
        <v>225</v>
      </c>
      <c r="Y2" s="3" t="s">
        <v>152</v>
      </c>
      <c r="Z2" s="3"/>
      <c r="AA2" s="3"/>
      <c r="AB2" s="3"/>
      <c r="AC2" s="3"/>
      <c r="AD2" s="2"/>
      <c r="AE2" s="2"/>
      <c r="AF2" s="2"/>
      <c r="AG2" s="2"/>
      <c r="BI2" s="247"/>
      <c r="BJ2" s="247"/>
      <c r="BK2" s="247"/>
      <c r="BL2" s="247"/>
      <c r="BM2" s="247"/>
      <c r="BN2" s="247"/>
      <c r="BO2" s="247"/>
      <c r="BP2" s="172"/>
      <c r="BQ2" s="172"/>
      <c r="CC2" s="13">
        <v>21</v>
      </c>
      <c r="CD2" s="5" t="s">
        <v>105</v>
      </c>
      <c r="CE2" s="5">
        <v>1</v>
      </c>
      <c r="CF2" s="5" t="s">
        <v>4</v>
      </c>
      <c r="CG2" s="5" t="s">
        <v>15</v>
      </c>
      <c r="CK2" s="5" t="s">
        <v>10</v>
      </c>
      <c r="CO2" s="5" t="s">
        <v>9</v>
      </c>
      <c r="CS2" s="5">
        <f>IF(CS3,1,0)</f>
        <v>0</v>
      </c>
      <c r="CT2" s="5">
        <v>1.04</v>
      </c>
      <c r="CU2" s="5" t="s">
        <v>7</v>
      </c>
      <c r="CX2" s="5">
        <f>IF(CS3=FALSE,1.05,1.1)</f>
        <v>1.05</v>
      </c>
      <c r="CY2" s="5" t="s">
        <v>7</v>
      </c>
      <c r="DB2" s="5" t="s">
        <v>11</v>
      </c>
      <c r="DF2" s="13" t="b">
        <v>0</v>
      </c>
    </row>
    <row r="3" spans="1:112" ht="18" customHeight="1" x14ac:dyDescent="0.3">
      <c r="A3" s="10"/>
      <c r="B3" s="14" t="s">
        <v>64</v>
      </c>
      <c r="C3" s="12" t="s">
        <v>18</v>
      </c>
      <c r="D3" s="10"/>
      <c r="E3" s="211" t="s">
        <v>21</v>
      </c>
      <c r="F3" s="211"/>
      <c r="G3" s="10"/>
      <c r="H3" s="10"/>
      <c r="I3" s="15" t="s">
        <v>70</v>
      </c>
      <c r="J3" s="212"/>
      <c r="K3" s="208"/>
      <c r="L3" s="16"/>
      <c r="M3" s="16"/>
      <c r="N3" s="17" t="s">
        <v>16</v>
      </c>
      <c r="O3" s="17"/>
      <c r="P3" s="17"/>
      <c r="Q3" s="17"/>
      <c r="R3" s="18"/>
      <c r="S3" s="18"/>
      <c r="T3" s="59" t="str">
        <f>IF(DF2=FALSE,"","180/n =")</f>
        <v/>
      </c>
      <c r="U3" s="7" t="str">
        <f>IF(DF2=TRUE,180/n,"")</f>
        <v/>
      </c>
      <c r="V3" s="19" t="str">
        <f>IF(DF2=TRUE,"° Apex angle","")</f>
        <v/>
      </c>
      <c r="W3" s="56"/>
      <c r="X3" s="2"/>
      <c r="Y3" s="2"/>
      <c r="Z3" s="2"/>
      <c r="AA3" s="2"/>
      <c r="AB3" s="2"/>
      <c r="AC3" s="2"/>
      <c r="AD3" s="2"/>
      <c r="AE3" s="2"/>
      <c r="AF3" s="2"/>
      <c r="AG3" s="2"/>
      <c r="CC3" s="5" t="s">
        <v>12</v>
      </c>
      <c r="CD3" s="5">
        <f>PI()/2</f>
        <v>1.5707963267948966</v>
      </c>
      <c r="CE3" s="5" t="s">
        <v>0</v>
      </c>
      <c r="CG3" s="13" t="b">
        <v>0</v>
      </c>
      <c r="CH3" s="5">
        <f>IF(CG3,1,0)</f>
        <v>0</v>
      </c>
      <c r="CI3" s="5">
        <f>CH3</f>
        <v>0</v>
      </c>
      <c r="CK3" s="13" t="b">
        <v>1</v>
      </c>
      <c r="CL3" s="5">
        <f>IF(CK3,1,0)</f>
        <v>1</v>
      </c>
      <c r="CM3" s="5">
        <f>CL3</f>
        <v>1</v>
      </c>
      <c r="CO3" s="13" t="b">
        <v>0</v>
      </c>
      <c r="CP3" s="5">
        <f>IF(CO3,1,0)</f>
        <v>0</v>
      </c>
      <c r="CQ3" s="5">
        <f>CP3</f>
        <v>0</v>
      </c>
      <c r="CS3" s="13" t="b">
        <v>0</v>
      </c>
      <c r="CT3" s="5">
        <f>IF(CS2,1,0)</f>
        <v>0</v>
      </c>
      <c r="CU3" s="5">
        <f>CT3</f>
        <v>0</v>
      </c>
      <c r="CX3" s="5">
        <f>IF(CZ3,1,0)</f>
        <v>0</v>
      </c>
      <c r="CY3" s="5">
        <f>CX3</f>
        <v>0</v>
      </c>
      <c r="CZ3" s="13" t="b">
        <v>0</v>
      </c>
      <c r="DB3" s="13" t="b">
        <v>0</v>
      </c>
      <c r="DC3" s="5">
        <f>IF(DB3,1,0)</f>
        <v>0</v>
      </c>
      <c r="DD3" s="5">
        <f>DC3</f>
        <v>0</v>
      </c>
      <c r="DF3" s="13" t="b">
        <v>0</v>
      </c>
      <c r="DG3" s="5">
        <f>IF(DF3,1,0)</f>
        <v>0</v>
      </c>
      <c r="DH3" s="5">
        <f>DG3</f>
        <v>0</v>
      </c>
    </row>
    <row r="4" spans="1:112" ht="18" customHeight="1" x14ac:dyDescent="0.35">
      <c r="A4" s="10"/>
      <c r="B4" s="20" t="s">
        <v>65</v>
      </c>
      <c r="C4" s="17"/>
      <c r="D4" s="17"/>
      <c r="E4" s="210" t="s">
        <v>20</v>
      </c>
      <c r="F4" s="210"/>
      <c r="G4" s="245" t="s">
        <v>209</v>
      </c>
      <c r="H4" s="245"/>
      <c r="I4" s="245"/>
      <c r="J4" s="60" t="s">
        <v>14</v>
      </c>
      <c r="K4" s="60"/>
      <c r="L4" s="60"/>
      <c r="M4" s="60"/>
      <c r="N4" s="58" t="s">
        <v>156</v>
      </c>
      <c r="O4" s="62">
        <f>(n-1)/2</f>
        <v>10</v>
      </c>
      <c r="P4" s="61"/>
      <c r="Q4" s="61"/>
      <c r="R4" s="217" t="s">
        <v>141</v>
      </c>
      <c r="S4" s="217"/>
      <c r="T4" s="63" t="str">
        <f>IF(DF2=FALSE,"","180·k/n =")</f>
        <v/>
      </c>
      <c r="U4" s="7" t="str">
        <f>IF(DF2=TRUE,(180-U3)/2,"")</f>
        <v/>
      </c>
      <c r="V4" s="19" t="str">
        <f>IF(DF2=TRUE,"° Base angles","")</f>
        <v/>
      </c>
      <c r="W4" s="56"/>
      <c r="X4" s="2"/>
      <c r="Y4" s="2"/>
      <c r="Z4" s="2"/>
      <c r="AA4" s="2"/>
      <c r="AB4" s="2"/>
      <c r="AC4" s="2"/>
      <c r="AD4" s="2"/>
      <c r="AE4" s="2"/>
      <c r="AF4" s="2"/>
      <c r="AG4" s="2"/>
      <c r="CC4" s="5" t="s">
        <v>2</v>
      </c>
      <c r="CD4" s="5" t="s">
        <v>1</v>
      </c>
      <c r="CE4" s="5" t="s">
        <v>3</v>
      </c>
      <c r="CG4" s="5" t="s">
        <v>2</v>
      </c>
      <c r="CH4" s="5" t="s">
        <v>1</v>
      </c>
      <c r="CI4" s="5" t="s">
        <v>3</v>
      </c>
      <c r="CK4" s="5" t="s">
        <v>5</v>
      </c>
      <c r="CL4" s="5" t="s">
        <v>1</v>
      </c>
      <c r="CM4" s="5" t="s">
        <v>3</v>
      </c>
      <c r="CO4" s="5" t="s">
        <v>2</v>
      </c>
      <c r="CP4" s="5" t="s">
        <v>1</v>
      </c>
      <c r="CQ4" s="5" t="s">
        <v>3</v>
      </c>
      <c r="CS4" s="5" t="s">
        <v>6</v>
      </c>
      <c r="CT4" s="5" t="s">
        <v>1</v>
      </c>
      <c r="CU4" s="5" t="s">
        <v>3</v>
      </c>
      <c r="CX4" s="5" t="s">
        <v>1</v>
      </c>
      <c r="CY4" s="5" t="s">
        <v>3</v>
      </c>
      <c r="CZ4" s="5" t="s">
        <v>8</v>
      </c>
      <c r="DF4" s="5" t="s">
        <v>17</v>
      </c>
    </row>
    <row r="5" spans="1:112" ht="19.5" customHeight="1" x14ac:dyDescent="0.3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01" t="s">
        <v>210</v>
      </c>
      <c r="O5" s="85"/>
      <c r="P5" s="85"/>
      <c r="Q5" s="85"/>
      <c r="R5" s="85"/>
      <c r="S5" s="85"/>
      <c r="T5" s="244" t="s">
        <v>63</v>
      </c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CC5" s="5">
        <v>0</v>
      </c>
      <c r="CD5" s="5">
        <f t="shared" ref="CD5:CD36" si="0">COS($CD$3-PI()*2*$CE$2*CC5/$CC$2)</f>
        <v>6.1257422745431001E-17</v>
      </c>
      <c r="CE5" s="5">
        <f t="shared" ref="CE5:CE36" si="1">SIN($CD$3-PI()*2*$CE$2*CC5/$CC$2)</f>
        <v>1</v>
      </c>
      <c r="CG5" s="5">
        <v>0</v>
      </c>
      <c r="CH5" s="5">
        <f>IF(CH$3=0,-2,CD5)</f>
        <v>-2</v>
      </c>
      <c r="CI5" s="5">
        <f>IF(CI$3=0,-2,CE5)</f>
        <v>-2</v>
      </c>
      <c r="CK5" s="5">
        <v>0</v>
      </c>
      <c r="CL5" s="5">
        <f>IF(CL$3=0,-2,VLOOKUP(CK5,$CC$5:$CE$35,2))</f>
        <v>6.1257422745431001E-17</v>
      </c>
      <c r="CM5" s="5">
        <f>IF(CM$3=0,-2,VLOOKUP(CK5,$CC$5:$CE$35,3))</f>
        <v>1</v>
      </c>
      <c r="CO5" s="5">
        <v>0</v>
      </c>
      <c r="CP5" s="5">
        <f t="shared" ref="CP5:CQ35" si="2">IF(CP$3=0,-2,CD5)</f>
        <v>-2</v>
      </c>
      <c r="CQ5" s="5">
        <f t="shared" si="2"/>
        <v>-2</v>
      </c>
      <c r="CS5" s="5" t="str">
        <f>IF($CO5&lt;n,CONCATENATE(CC5," &amp; ",n),"")</f>
        <v>0 &amp; 21</v>
      </c>
      <c r="CT5" s="5">
        <f>IF(CT$3=0,-2,CD5*$CT$2)</f>
        <v>-2</v>
      </c>
      <c r="CU5" s="5">
        <f>IF(CU$3=0,-2,CE5*$CT$2)</f>
        <v>-2</v>
      </c>
      <c r="CW5" s="5">
        <f t="shared" ref="CW5:CW35" si="3">IF($CO5&lt;n,CO5,"")</f>
        <v>0</v>
      </c>
      <c r="CX5" s="5">
        <f t="shared" ref="CX5:CY35" si="4">IF(CX$3=0,-2,CD5*$CX$2)</f>
        <v>-2</v>
      </c>
      <c r="CY5" s="5">
        <f t="shared" si="4"/>
        <v>-2</v>
      </c>
      <c r="DB5" s="5">
        <v>0</v>
      </c>
      <c r="DC5" s="5">
        <f t="shared" ref="DC5:DC68" si="5">IF($DC$3=0,-2,COS($CD$3-PI()*2*$CE$2*DB5/200))</f>
        <v>-2</v>
      </c>
      <c r="DD5" s="5">
        <f t="shared" ref="DD5:DD68" si="6">IF($DD$3=0,-2,SIN($CD$3-PI()*2*$CE$2*DB5/200))</f>
        <v>-2</v>
      </c>
      <c r="DF5" s="5">
        <v>0</v>
      </c>
      <c r="DG5" s="5">
        <f>IF($DG$3=0,-2,COS($CD$3-PI()*2*$CE$2*DF5/$CC$2))</f>
        <v>-2</v>
      </c>
      <c r="DH5" s="5">
        <f>IF($DH$3=0,-2,SIN($CD$3-PI()*2*$CE$2*DF5/$CC$2))</f>
        <v>-2</v>
      </c>
    </row>
    <row r="6" spans="1:112" ht="19.5" customHeight="1" x14ac:dyDescent="0.25">
      <c r="A6" s="22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22"/>
      <c r="N6" s="202" t="s">
        <v>211</v>
      </c>
      <c r="O6" s="174"/>
      <c r="P6" s="174"/>
      <c r="Q6" s="174"/>
      <c r="R6" s="174"/>
      <c r="S6" s="175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CC6" s="5">
        <v>1</v>
      </c>
      <c r="CD6" s="5">
        <f t="shared" si="0"/>
        <v>0.29475517441090432</v>
      </c>
      <c r="CE6" s="5">
        <f t="shared" si="1"/>
        <v>0.95557280578614068</v>
      </c>
      <c r="CG6" s="5">
        <v>1</v>
      </c>
      <c r="CH6" s="5">
        <f t="shared" ref="CH6:CI35" si="7">IF(CH$3=0,-2,CD6)</f>
        <v>-2</v>
      </c>
      <c r="CI6" s="5">
        <f t="shared" si="7"/>
        <v>-2</v>
      </c>
      <c r="CK6" s="5">
        <f>(n-1)/2</f>
        <v>10</v>
      </c>
      <c r="CL6" s="5">
        <f>IF(CL$3=0,-2,VLOOKUP(CK6,$CC$5:$CE$35,2))</f>
        <v>0.14904226617617464</v>
      </c>
      <c r="CM6" s="5">
        <f>IF(CM$3=0,-2,VLOOKUP(CK6,$CC$5:$CE$35,3))</f>
        <v>-0.98883082622512852</v>
      </c>
      <c r="CO6" s="5">
        <v>1</v>
      </c>
      <c r="CP6" s="5">
        <f t="shared" si="2"/>
        <v>-2</v>
      </c>
      <c r="CQ6" s="5">
        <f t="shared" si="2"/>
        <v>-2</v>
      </c>
      <c r="CS6" s="5">
        <f t="shared" ref="CS6:CS35" si="8">IF($CO6&lt;n,CC6,"")</f>
        <v>1</v>
      </c>
      <c r="CT6" s="5">
        <f t="shared" ref="CT6:CU34" si="9">IF(CT$3=0,-2,CD6*$CT$2)</f>
        <v>-2</v>
      </c>
      <c r="CU6" s="5">
        <f t="shared" si="9"/>
        <v>-2</v>
      </c>
      <c r="CW6" s="5">
        <f t="shared" si="3"/>
        <v>1</v>
      </c>
      <c r="CX6" s="5">
        <f t="shared" si="4"/>
        <v>-2</v>
      </c>
      <c r="CY6" s="5">
        <f t="shared" si="4"/>
        <v>-2</v>
      </c>
      <c r="CZ6" s="5">
        <f t="shared" ref="CZ6:CZ35" si="10">IF(CO6&lt;(n/4),1+4*(CO6-1),IF(CO6=(n+1)/4,n-2,IF(CO6&lt;(n/2),3+(INT(n/2)-CO6)*4,"")))</f>
        <v>1</v>
      </c>
      <c r="DB6" s="5">
        <v>1</v>
      </c>
      <c r="DC6" s="5">
        <f t="shared" si="5"/>
        <v>-2</v>
      </c>
      <c r="DD6" s="5">
        <f t="shared" si="6"/>
        <v>-2</v>
      </c>
      <c r="DF6" s="5">
        <f>O4</f>
        <v>10</v>
      </c>
      <c r="DG6" s="5">
        <f t="shared" ref="DG6:DG8" si="11">IF($DG$3=0,-2,COS($CD$3-PI()*2*$CE$2*DF6/$CC$2))</f>
        <v>-2</v>
      </c>
      <c r="DH6" s="5">
        <f t="shared" ref="DH6:DH8" si="12">IF($DH$3=0,-2,SIN($CD$3-PI()*2*$CE$2*DF6/$CC$2))</f>
        <v>-2</v>
      </c>
    </row>
    <row r="7" spans="1:112" ht="19.5" customHeight="1" x14ac:dyDescent="0.3">
      <c r="A7" s="22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22"/>
      <c r="N7" s="241" t="s">
        <v>194</v>
      </c>
      <c r="O7" s="176" t="b">
        <v>0</v>
      </c>
      <c r="P7" s="177" t="s">
        <v>170</v>
      </c>
      <c r="Q7" s="177" t="str">
        <f t="shared" ref="Q7:Q29" si="13">IF(O7=TRUE,P7,"")</f>
        <v/>
      </c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CC7" s="5">
        <v>2</v>
      </c>
      <c r="CD7" s="5">
        <f t="shared" si="0"/>
        <v>0.56332005806362206</v>
      </c>
      <c r="CE7" s="5">
        <f t="shared" si="1"/>
        <v>0.8262387743159948</v>
      </c>
      <c r="CG7" s="5">
        <v>2</v>
      </c>
      <c r="CH7" s="5">
        <f t="shared" si="7"/>
        <v>-2</v>
      </c>
      <c r="CI7" s="5">
        <f t="shared" si="7"/>
        <v>-2</v>
      </c>
      <c r="CK7" s="5">
        <f>MOD(n-CK6,n)</f>
        <v>11</v>
      </c>
      <c r="CL7" s="5">
        <f>IF($CL$3=0,-2,IF($CK7="",CL6,VLOOKUP($CK7,$CC$5:$CE$35,2)))</f>
        <v>-0.14904226617617408</v>
      </c>
      <c r="CM7" s="5">
        <f>IF($CM$3=0,-2,IF($CK7="",CM6,VLOOKUP($CK7,$CC$5:$CE$35,3)))</f>
        <v>-0.98883082622512863</v>
      </c>
      <c r="CO7" s="5">
        <v>2</v>
      </c>
      <c r="CP7" s="5">
        <f t="shared" si="2"/>
        <v>-2</v>
      </c>
      <c r="CQ7" s="5">
        <f t="shared" si="2"/>
        <v>-2</v>
      </c>
      <c r="CS7" s="5">
        <f t="shared" si="8"/>
        <v>2</v>
      </c>
      <c r="CT7" s="5">
        <f t="shared" si="9"/>
        <v>-2</v>
      </c>
      <c r="CU7" s="5">
        <f t="shared" si="9"/>
        <v>-2</v>
      </c>
      <c r="CW7" s="5">
        <f t="shared" si="3"/>
        <v>2</v>
      </c>
      <c r="CX7" s="5">
        <f t="shared" si="4"/>
        <v>-2</v>
      </c>
      <c r="CY7" s="5">
        <f t="shared" si="4"/>
        <v>-2</v>
      </c>
      <c r="CZ7" s="5">
        <f t="shared" si="10"/>
        <v>5</v>
      </c>
      <c r="DB7" s="5">
        <v>2</v>
      </c>
      <c r="DC7" s="5">
        <f t="shared" si="5"/>
        <v>-2</v>
      </c>
      <c r="DD7" s="5">
        <f t="shared" si="6"/>
        <v>-2</v>
      </c>
      <c r="DF7" s="5">
        <f>DF6+1</f>
        <v>11</v>
      </c>
      <c r="DG7" s="5">
        <f t="shared" si="11"/>
        <v>-2</v>
      </c>
      <c r="DH7" s="5">
        <f t="shared" si="12"/>
        <v>-2</v>
      </c>
    </row>
    <row r="8" spans="1:112" ht="19.5" customHeight="1" x14ac:dyDescent="0.3">
      <c r="A8" s="22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22"/>
      <c r="N8" s="242"/>
      <c r="O8" s="176" t="b">
        <v>0</v>
      </c>
      <c r="P8" s="177" t="s">
        <v>175</v>
      </c>
      <c r="Q8" s="177" t="str">
        <f>IF(O8=TRUE,P8,"")</f>
        <v/>
      </c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CC8" s="5">
        <v>3</v>
      </c>
      <c r="CD8" s="5">
        <f t="shared" si="0"/>
        <v>0.7818314824680298</v>
      </c>
      <c r="CE8" s="5">
        <f t="shared" si="1"/>
        <v>0.62348980185873348</v>
      </c>
      <c r="CG8" s="5">
        <v>3</v>
      </c>
      <c r="CH8" s="5">
        <f t="shared" si="7"/>
        <v>-2</v>
      </c>
      <c r="CI8" s="5">
        <f t="shared" si="7"/>
        <v>-2</v>
      </c>
      <c r="CK8" s="5">
        <f>MOD(1.5*n-0.5-CK7,n)</f>
        <v>20</v>
      </c>
      <c r="CL8" s="5">
        <f t="shared" ref="CL8:CL66" si="14">IF($CL$3=0,-2,IF($CK8="",CL7,VLOOKUP($CK8,$CC$5:$CE$35,2)))</f>
        <v>-0.29475517441090465</v>
      </c>
      <c r="CM8" s="5">
        <f t="shared" ref="CM8:CM66" si="15">IF($CM$3=0,-2,IF($CK8="",CM7,VLOOKUP($CK8,$CC$5:$CE$35,3)))</f>
        <v>0.95557280578614057</v>
      </c>
      <c r="CO8" s="5">
        <v>3</v>
      </c>
      <c r="CP8" s="5">
        <f t="shared" si="2"/>
        <v>-2</v>
      </c>
      <c r="CQ8" s="5">
        <f t="shared" si="2"/>
        <v>-2</v>
      </c>
      <c r="CS8" s="5">
        <f t="shared" si="8"/>
        <v>3</v>
      </c>
      <c r="CT8" s="5">
        <f t="shared" si="9"/>
        <v>-2</v>
      </c>
      <c r="CU8" s="5">
        <f t="shared" si="9"/>
        <v>-2</v>
      </c>
      <c r="CW8" s="5">
        <f t="shared" si="3"/>
        <v>3</v>
      </c>
      <c r="CX8" s="5">
        <f t="shared" si="4"/>
        <v>-2</v>
      </c>
      <c r="CY8" s="5">
        <f t="shared" si="4"/>
        <v>-2</v>
      </c>
      <c r="CZ8" s="5">
        <f t="shared" si="10"/>
        <v>9</v>
      </c>
      <c r="DB8" s="5">
        <v>3</v>
      </c>
      <c r="DC8" s="5">
        <f t="shared" si="5"/>
        <v>-2</v>
      </c>
      <c r="DD8" s="5">
        <f t="shared" si="6"/>
        <v>-2</v>
      </c>
      <c r="DF8" s="5">
        <v>0</v>
      </c>
      <c r="DG8" s="5">
        <f t="shared" si="11"/>
        <v>-2</v>
      </c>
      <c r="DH8" s="5">
        <f t="shared" si="12"/>
        <v>-2</v>
      </c>
    </row>
    <row r="9" spans="1:112" ht="19.5" customHeight="1" x14ac:dyDescent="0.3">
      <c r="A9" s="22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22"/>
      <c r="N9" s="242"/>
      <c r="O9" s="176" t="b">
        <v>0</v>
      </c>
      <c r="P9" s="177" t="s">
        <v>176</v>
      </c>
      <c r="Q9" s="177" t="str">
        <f>IF(O9=TRUE,P9,"")</f>
        <v/>
      </c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CC9" s="5">
        <v>4</v>
      </c>
      <c r="CD9" s="5">
        <f t="shared" si="0"/>
        <v>0.93087374864420425</v>
      </c>
      <c r="CE9" s="5">
        <f t="shared" si="1"/>
        <v>0.36534102436639493</v>
      </c>
      <c r="CG9" s="5">
        <v>4</v>
      </c>
      <c r="CH9" s="5">
        <f t="shared" si="7"/>
        <v>-2</v>
      </c>
      <c r="CI9" s="5">
        <f t="shared" si="7"/>
        <v>-2</v>
      </c>
      <c r="CK9" s="5">
        <f>MOD(n-CK8,n)</f>
        <v>1</v>
      </c>
      <c r="CL9" s="5">
        <f t="shared" si="14"/>
        <v>0.29475517441090432</v>
      </c>
      <c r="CM9" s="5">
        <f t="shared" si="15"/>
        <v>0.95557280578614068</v>
      </c>
      <c r="CO9" s="5">
        <v>4</v>
      </c>
      <c r="CP9" s="5">
        <f t="shared" si="2"/>
        <v>-2</v>
      </c>
      <c r="CQ9" s="5">
        <f t="shared" si="2"/>
        <v>-2</v>
      </c>
      <c r="CS9" s="5">
        <f t="shared" si="8"/>
        <v>4</v>
      </c>
      <c r="CT9" s="5">
        <f t="shared" si="9"/>
        <v>-2</v>
      </c>
      <c r="CU9" s="5">
        <f t="shared" si="9"/>
        <v>-2</v>
      </c>
      <c r="CW9" s="5">
        <f t="shared" si="3"/>
        <v>4</v>
      </c>
      <c r="CX9" s="5">
        <f t="shared" si="4"/>
        <v>-2</v>
      </c>
      <c r="CY9" s="5">
        <f t="shared" si="4"/>
        <v>-2</v>
      </c>
      <c r="CZ9" s="5">
        <f t="shared" si="10"/>
        <v>13</v>
      </c>
      <c r="DB9" s="5">
        <v>4</v>
      </c>
      <c r="DC9" s="5">
        <f t="shared" si="5"/>
        <v>-2</v>
      </c>
      <c r="DD9" s="5">
        <f t="shared" si="6"/>
        <v>-2</v>
      </c>
    </row>
    <row r="10" spans="1:112" ht="19.5" customHeight="1" x14ac:dyDescent="0.3">
      <c r="A10" s="22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22"/>
      <c r="N10" s="242"/>
      <c r="O10" s="176" t="b">
        <v>0</v>
      </c>
      <c r="P10" s="177" t="s">
        <v>179</v>
      </c>
      <c r="Q10" s="178"/>
      <c r="R10" s="178" t="s">
        <v>178</v>
      </c>
      <c r="S10" s="177" t="str">
        <f>IF(O10=TRUE,P10,"")</f>
        <v/>
      </c>
      <c r="T10" s="178"/>
      <c r="U10" s="178"/>
      <c r="V10" s="178"/>
      <c r="W10" s="178"/>
      <c r="X10" s="178"/>
      <c r="Y10" s="179"/>
      <c r="Z10" s="178"/>
      <c r="AA10" s="178"/>
      <c r="AB10" s="178"/>
      <c r="AC10" s="178"/>
      <c r="AD10" s="178"/>
      <c r="AE10" s="178"/>
      <c r="AF10" s="178"/>
      <c r="AG10" s="178"/>
      <c r="CC10" s="5">
        <v>5</v>
      </c>
      <c r="CD10" s="5">
        <f t="shared" si="0"/>
        <v>0.99720379718118013</v>
      </c>
      <c r="CE10" s="5">
        <f t="shared" si="1"/>
        <v>7.4730093586424323E-2</v>
      </c>
      <c r="CG10" s="5">
        <v>5</v>
      </c>
      <c r="CH10" s="5">
        <f t="shared" si="7"/>
        <v>-2</v>
      </c>
      <c r="CI10" s="5">
        <f t="shared" si="7"/>
        <v>-2</v>
      </c>
      <c r="CK10" s="5">
        <f>MOD(n/2-0.5-CK9,n)</f>
        <v>9</v>
      </c>
      <c r="CL10" s="5">
        <f t="shared" si="14"/>
        <v>0.43388373911755818</v>
      </c>
      <c r="CM10" s="5">
        <f t="shared" si="15"/>
        <v>-0.90096886790241915</v>
      </c>
      <c r="CO10" s="5">
        <v>5</v>
      </c>
      <c r="CP10" s="5">
        <f t="shared" si="2"/>
        <v>-2</v>
      </c>
      <c r="CQ10" s="5">
        <f t="shared" si="2"/>
        <v>-2</v>
      </c>
      <c r="CS10" s="5">
        <f t="shared" si="8"/>
        <v>5</v>
      </c>
      <c r="CT10" s="5">
        <f t="shared" si="9"/>
        <v>-2</v>
      </c>
      <c r="CU10" s="5">
        <f t="shared" si="9"/>
        <v>-2</v>
      </c>
      <c r="CW10" s="5">
        <f t="shared" si="3"/>
        <v>5</v>
      </c>
      <c r="CX10" s="5">
        <f t="shared" si="4"/>
        <v>-2</v>
      </c>
      <c r="CY10" s="5">
        <f t="shared" si="4"/>
        <v>-2</v>
      </c>
      <c r="CZ10" s="5">
        <f t="shared" si="10"/>
        <v>17</v>
      </c>
      <c r="DB10" s="5">
        <v>5</v>
      </c>
      <c r="DC10" s="5">
        <f t="shared" si="5"/>
        <v>-2</v>
      </c>
      <c r="DD10" s="5">
        <f t="shared" si="6"/>
        <v>-2</v>
      </c>
    </row>
    <row r="11" spans="1:112" ht="19.5" customHeight="1" x14ac:dyDescent="0.3">
      <c r="A11" s="2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22"/>
      <c r="N11" s="242"/>
      <c r="O11" s="176" t="b">
        <v>0</v>
      </c>
      <c r="P11" s="177" t="s">
        <v>177</v>
      </c>
      <c r="Q11" s="177" t="str">
        <f t="shared" si="13"/>
        <v/>
      </c>
      <c r="R11" s="177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CC11" s="5">
        <v>6</v>
      </c>
      <c r="CD11" s="5">
        <f t="shared" si="0"/>
        <v>0.97492791218182362</v>
      </c>
      <c r="CE11" s="5">
        <f t="shared" si="1"/>
        <v>-0.22252093395631439</v>
      </c>
      <c r="CG11" s="5">
        <v>6</v>
      </c>
      <c r="CH11" s="5">
        <f t="shared" si="7"/>
        <v>-2</v>
      </c>
      <c r="CI11" s="5">
        <f t="shared" si="7"/>
        <v>-2</v>
      </c>
      <c r="CK11" s="5">
        <f>MOD(n-CK10,n)</f>
        <v>12</v>
      </c>
      <c r="CL11" s="5">
        <f t="shared" si="14"/>
        <v>-0.43388373911755806</v>
      </c>
      <c r="CM11" s="5">
        <f t="shared" si="15"/>
        <v>-0.90096886790241915</v>
      </c>
      <c r="CO11" s="5">
        <v>6</v>
      </c>
      <c r="CP11" s="5">
        <f t="shared" si="2"/>
        <v>-2</v>
      </c>
      <c r="CQ11" s="5">
        <f t="shared" si="2"/>
        <v>-2</v>
      </c>
      <c r="CS11" s="5">
        <f t="shared" si="8"/>
        <v>6</v>
      </c>
      <c r="CT11" s="5">
        <f t="shared" si="9"/>
        <v>-2</v>
      </c>
      <c r="CU11" s="5">
        <f t="shared" si="9"/>
        <v>-2</v>
      </c>
      <c r="CW11" s="5">
        <f t="shared" si="3"/>
        <v>6</v>
      </c>
      <c r="CX11" s="5">
        <f t="shared" si="4"/>
        <v>-2</v>
      </c>
      <c r="CY11" s="5">
        <f t="shared" si="4"/>
        <v>-2</v>
      </c>
      <c r="CZ11" s="5">
        <f t="shared" si="10"/>
        <v>19</v>
      </c>
      <c r="DB11" s="5">
        <v>6</v>
      </c>
      <c r="DC11" s="5">
        <f t="shared" si="5"/>
        <v>-2</v>
      </c>
      <c r="DD11" s="5">
        <f t="shared" si="6"/>
        <v>-2</v>
      </c>
    </row>
    <row r="12" spans="1:112" ht="19.5" customHeight="1" x14ac:dyDescent="0.3">
      <c r="A12" s="2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22"/>
      <c r="N12" s="242"/>
      <c r="O12" s="176" t="b">
        <v>0</v>
      </c>
      <c r="P12" s="177" t="s">
        <v>171</v>
      </c>
      <c r="Q12" s="177" t="str">
        <f t="shared" si="13"/>
        <v/>
      </c>
      <c r="R12" s="177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CC12" s="5">
        <v>7</v>
      </c>
      <c r="CD12" s="5">
        <f t="shared" si="0"/>
        <v>0.86602540378443871</v>
      </c>
      <c r="CE12" s="5">
        <f t="shared" si="1"/>
        <v>-0.49999999999999983</v>
      </c>
      <c r="CG12" s="5">
        <v>7</v>
      </c>
      <c r="CH12" s="5">
        <f t="shared" si="7"/>
        <v>-2</v>
      </c>
      <c r="CI12" s="5">
        <f t="shared" si="7"/>
        <v>-2</v>
      </c>
      <c r="CK12" s="5">
        <f>MOD(1.5*n-0.5-CK11,n)</f>
        <v>19</v>
      </c>
      <c r="CL12" s="5">
        <f t="shared" si="14"/>
        <v>-0.56332005806362262</v>
      </c>
      <c r="CM12" s="5">
        <f t="shared" si="15"/>
        <v>0.82623877431599446</v>
      </c>
      <c r="CO12" s="5">
        <v>7</v>
      </c>
      <c r="CP12" s="5">
        <f t="shared" si="2"/>
        <v>-2</v>
      </c>
      <c r="CQ12" s="5">
        <f t="shared" si="2"/>
        <v>-2</v>
      </c>
      <c r="CS12" s="5">
        <f t="shared" si="8"/>
        <v>7</v>
      </c>
      <c r="CT12" s="5">
        <f t="shared" si="9"/>
        <v>-2</v>
      </c>
      <c r="CU12" s="5">
        <f t="shared" si="9"/>
        <v>-2</v>
      </c>
      <c r="CW12" s="5">
        <f t="shared" si="3"/>
        <v>7</v>
      </c>
      <c r="CX12" s="5">
        <f t="shared" si="4"/>
        <v>-2</v>
      </c>
      <c r="CY12" s="5">
        <f t="shared" si="4"/>
        <v>-2</v>
      </c>
      <c r="CZ12" s="5">
        <f t="shared" si="10"/>
        <v>15</v>
      </c>
      <c r="DB12" s="5">
        <v>7</v>
      </c>
      <c r="DC12" s="5">
        <f t="shared" si="5"/>
        <v>-2</v>
      </c>
      <c r="DD12" s="5">
        <f t="shared" si="6"/>
        <v>-2</v>
      </c>
    </row>
    <row r="13" spans="1:112" ht="19.5" customHeight="1" x14ac:dyDescent="0.3">
      <c r="A13" s="2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22"/>
      <c r="N13" s="242"/>
      <c r="O13" s="176" t="b">
        <v>0</v>
      </c>
      <c r="P13" s="177" t="s">
        <v>172</v>
      </c>
      <c r="R13" s="178" t="s">
        <v>178</v>
      </c>
      <c r="S13" s="177" t="str">
        <f>IF(O13=TRUE,P13,"")</f>
        <v/>
      </c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CC13" s="5">
        <v>8</v>
      </c>
      <c r="CD13" s="5">
        <f t="shared" si="0"/>
        <v>0.68017273777091936</v>
      </c>
      <c r="CE13" s="5">
        <f t="shared" si="1"/>
        <v>-0.73305187182982645</v>
      </c>
      <c r="CG13" s="5">
        <v>8</v>
      </c>
      <c r="CH13" s="5">
        <f t="shared" si="7"/>
        <v>-2</v>
      </c>
      <c r="CI13" s="5">
        <f t="shared" si="7"/>
        <v>-2</v>
      </c>
      <c r="CK13" s="5">
        <f>MOD(n-CK12,n)</f>
        <v>2</v>
      </c>
      <c r="CL13" s="5">
        <f t="shared" si="14"/>
        <v>0.56332005806362206</v>
      </c>
      <c r="CM13" s="5">
        <f t="shared" si="15"/>
        <v>0.8262387743159948</v>
      </c>
      <c r="CO13" s="5">
        <v>8</v>
      </c>
      <c r="CP13" s="5">
        <f t="shared" si="2"/>
        <v>-2</v>
      </c>
      <c r="CQ13" s="5">
        <f t="shared" si="2"/>
        <v>-2</v>
      </c>
      <c r="CS13" s="5">
        <f t="shared" si="8"/>
        <v>8</v>
      </c>
      <c r="CT13" s="5">
        <f t="shared" si="9"/>
        <v>-2</v>
      </c>
      <c r="CU13" s="5">
        <f t="shared" si="9"/>
        <v>-2</v>
      </c>
      <c r="CW13" s="5">
        <f t="shared" si="3"/>
        <v>8</v>
      </c>
      <c r="CX13" s="5">
        <f t="shared" si="4"/>
        <v>-2</v>
      </c>
      <c r="CY13" s="5">
        <f t="shared" si="4"/>
        <v>-2</v>
      </c>
      <c r="CZ13" s="5">
        <f t="shared" si="10"/>
        <v>11</v>
      </c>
      <c r="DB13" s="5">
        <v>8</v>
      </c>
      <c r="DC13" s="5">
        <f t="shared" si="5"/>
        <v>-2</v>
      </c>
      <c r="DD13" s="5">
        <f t="shared" si="6"/>
        <v>-2</v>
      </c>
    </row>
    <row r="14" spans="1:112" ht="19.5" customHeight="1" x14ac:dyDescent="0.3">
      <c r="A14" s="22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22"/>
      <c r="N14" s="242"/>
      <c r="O14" s="180" t="b">
        <v>0</v>
      </c>
      <c r="P14" s="177" t="s">
        <v>173</v>
      </c>
      <c r="Q14" s="177" t="str">
        <f t="shared" si="13"/>
        <v/>
      </c>
      <c r="R14" s="177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CC14" s="5">
        <v>9</v>
      </c>
      <c r="CD14" s="5">
        <f t="shared" si="0"/>
        <v>0.43388373911755818</v>
      </c>
      <c r="CE14" s="5">
        <f t="shared" si="1"/>
        <v>-0.90096886790241915</v>
      </c>
      <c r="CG14" s="5">
        <v>9</v>
      </c>
      <c r="CH14" s="5">
        <f t="shared" si="7"/>
        <v>-2</v>
      </c>
      <c r="CI14" s="5">
        <f t="shared" si="7"/>
        <v>-2</v>
      </c>
      <c r="CK14" s="5">
        <f>MOD(n/2-0.5-CK13,n)</f>
        <v>8</v>
      </c>
      <c r="CL14" s="5">
        <f t="shared" si="14"/>
        <v>0.68017273777091936</v>
      </c>
      <c r="CM14" s="5">
        <f t="shared" si="15"/>
        <v>-0.73305187182982645</v>
      </c>
      <c r="CO14" s="5">
        <v>9</v>
      </c>
      <c r="CP14" s="5">
        <f t="shared" si="2"/>
        <v>-2</v>
      </c>
      <c r="CQ14" s="5">
        <f t="shared" si="2"/>
        <v>-2</v>
      </c>
      <c r="CS14" s="5">
        <f t="shared" si="8"/>
        <v>9</v>
      </c>
      <c r="CT14" s="5">
        <f t="shared" si="9"/>
        <v>-2</v>
      </c>
      <c r="CU14" s="5">
        <f t="shared" si="9"/>
        <v>-2</v>
      </c>
      <c r="CW14" s="5">
        <f t="shared" si="3"/>
        <v>9</v>
      </c>
      <c r="CX14" s="5">
        <f t="shared" si="4"/>
        <v>-2</v>
      </c>
      <c r="CY14" s="5">
        <f t="shared" si="4"/>
        <v>-2</v>
      </c>
      <c r="CZ14" s="5">
        <f t="shared" si="10"/>
        <v>7</v>
      </c>
      <c r="DB14" s="5">
        <v>9</v>
      </c>
      <c r="DC14" s="5">
        <f t="shared" si="5"/>
        <v>-2</v>
      </c>
      <c r="DD14" s="5">
        <f t="shared" si="6"/>
        <v>-2</v>
      </c>
    </row>
    <row r="15" spans="1:112" ht="19.5" customHeight="1" x14ac:dyDescent="0.3">
      <c r="A15" s="22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22"/>
      <c r="N15" s="242"/>
      <c r="O15" s="180" t="b">
        <v>0</v>
      </c>
      <c r="P15" s="177" t="s">
        <v>174</v>
      </c>
      <c r="Q15" s="177" t="str">
        <f t="shared" si="13"/>
        <v/>
      </c>
      <c r="R15" s="177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CC15" s="5">
        <v>10</v>
      </c>
      <c r="CD15" s="5">
        <f t="shared" si="0"/>
        <v>0.14904226617617464</v>
      </c>
      <c r="CE15" s="5">
        <f t="shared" si="1"/>
        <v>-0.98883082622512852</v>
      </c>
      <c r="CG15" s="5">
        <v>10</v>
      </c>
      <c r="CH15" s="5">
        <f t="shared" si="7"/>
        <v>-2</v>
      </c>
      <c r="CI15" s="5">
        <f t="shared" si="7"/>
        <v>-2</v>
      </c>
      <c r="CK15" s="5">
        <f>MOD(n-CK14,n)</f>
        <v>13</v>
      </c>
      <c r="CL15" s="5">
        <f t="shared" si="14"/>
        <v>-0.68017273777091958</v>
      </c>
      <c r="CM15" s="5">
        <f t="shared" si="15"/>
        <v>-0.73305187182982623</v>
      </c>
      <c r="CO15" s="5">
        <v>10</v>
      </c>
      <c r="CP15" s="5">
        <f t="shared" si="2"/>
        <v>-2</v>
      </c>
      <c r="CQ15" s="5">
        <f t="shared" si="2"/>
        <v>-2</v>
      </c>
      <c r="CS15" s="5">
        <f t="shared" si="8"/>
        <v>10</v>
      </c>
      <c r="CT15" s="5">
        <f t="shared" si="9"/>
        <v>-2</v>
      </c>
      <c r="CU15" s="5">
        <f t="shared" si="9"/>
        <v>-2</v>
      </c>
      <c r="CW15" s="5">
        <f t="shared" si="3"/>
        <v>10</v>
      </c>
      <c r="CX15" s="5">
        <f t="shared" si="4"/>
        <v>-2</v>
      </c>
      <c r="CY15" s="5">
        <f t="shared" si="4"/>
        <v>-2</v>
      </c>
      <c r="CZ15" s="5">
        <f t="shared" si="10"/>
        <v>3</v>
      </c>
      <c r="DB15" s="5">
        <v>10</v>
      </c>
      <c r="DC15" s="5">
        <f t="shared" si="5"/>
        <v>-2</v>
      </c>
      <c r="DD15" s="5">
        <f t="shared" si="6"/>
        <v>-2</v>
      </c>
    </row>
    <row r="16" spans="1:112" ht="19.5" customHeight="1" x14ac:dyDescent="0.3">
      <c r="A16" s="22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22"/>
      <c r="N16" s="243" t="s">
        <v>192</v>
      </c>
      <c r="O16" s="181" t="b">
        <v>0</v>
      </c>
      <c r="P16" s="84" t="s">
        <v>193</v>
      </c>
      <c r="Q16" s="182" t="str">
        <f t="shared" si="13"/>
        <v/>
      </c>
      <c r="R16" s="182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CC16" s="5">
        <v>11</v>
      </c>
      <c r="CD16" s="5">
        <f t="shared" si="0"/>
        <v>-0.14904226617617408</v>
      </c>
      <c r="CE16" s="5">
        <f t="shared" si="1"/>
        <v>-0.98883082622512863</v>
      </c>
      <c r="CG16" s="5">
        <v>11</v>
      </c>
      <c r="CH16" s="5">
        <f t="shared" si="7"/>
        <v>-2</v>
      </c>
      <c r="CI16" s="5">
        <f t="shared" si="7"/>
        <v>-2</v>
      </c>
      <c r="CK16" s="5">
        <f>MOD(1.5*n-0.5-CK15,n)</f>
        <v>18</v>
      </c>
      <c r="CL16" s="5">
        <f t="shared" si="14"/>
        <v>-0.78183148246802991</v>
      </c>
      <c r="CM16" s="5">
        <f t="shared" si="15"/>
        <v>0.62348980185873337</v>
      </c>
      <c r="CO16" s="5">
        <v>11</v>
      </c>
      <c r="CP16" s="5">
        <f t="shared" si="2"/>
        <v>-2</v>
      </c>
      <c r="CQ16" s="5">
        <f t="shared" si="2"/>
        <v>-2</v>
      </c>
      <c r="CS16" s="5">
        <f t="shared" si="8"/>
        <v>11</v>
      </c>
      <c r="CT16" s="5">
        <f t="shared" si="9"/>
        <v>-2</v>
      </c>
      <c r="CU16" s="5">
        <f t="shared" si="9"/>
        <v>-2</v>
      </c>
      <c r="CW16" s="5">
        <f t="shared" si="3"/>
        <v>11</v>
      </c>
      <c r="CX16" s="5">
        <f t="shared" si="4"/>
        <v>-2</v>
      </c>
      <c r="CY16" s="5">
        <f t="shared" si="4"/>
        <v>-2</v>
      </c>
      <c r="CZ16" s="5" t="str">
        <f t="shared" si="10"/>
        <v/>
      </c>
      <c r="DB16" s="5">
        <v>11</v>
      </c>
      <c r="DC16" s="5">
        <f t="shared" si="5"/>
        <v>-2</v>
      </c>
      <c r="DD16" s="5">
        <f t="shared" si="6"/>
        <v>-2</v>
      </c>
    </row>
    <row r="17" spans="1:108" ht="19.5" customHeight="1" x14ac:dyDescent="0.3">
      <c r="A17" s="22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22"/>
      <c r="N17" s="243"/>
      <c r="O17" s="181" t="b">
        <v>0</v>
      </c>
      <c r="P17" s="84" t="s">
        <v>181</v>
      </c>
      <c r="Q17" s="201" t="str">
        <f t="shared" si="13"/>
        <v/>
      </c>
      <c r="R17" s="182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CC17" s="5">
        <v>12</v>
      </c>
      <c r="CD17" s="5">
        <f t="shared" si="0"/>
        <v>-0.43388373911755806</v>
      </c>
      <c r="CE17" s="5">
        <f t="shared" si="1"/>
        <v>-0.90096886790241915</v>
      </c>
      <c r="CG17" s="5">
        <v>12</v>
      </c>
      <c r="CH17" s="5">
        <f t="shared" si="7"/>
        <v>-2</v>
      </c>
      <c r="CI17" s="5">
        <f t="shared" si="7"/>
        <v>-2</v>
      </c>
      <c r="CK17" s="5">
        <f>MOD(n-CK16,n)</f>
        <v>3</v>
      </c>
      <c r="CL17" s="5">
        <f t="shared" si="14"/>
        <v>0.7818314824680298</v>
      </c>
      <c r="CM17" s="5">
        <f t="shared" si="15"/>
        <v>0.62348980185873348</v>
      </c>
      <c r="CO17" s="5">
        <v>12</v>
      </c>
      <c r="CP17" s="5">
        <f t="shared" si="2"/>
        <v>-2</v>
      </c>
      <c r="CQ17" s="5">
        <f t="shared" si="2"/>
        <v>-2</v>
      </c>
      <c r="CS17" s="5">
        <f t="shared" si="8"/>
        <v>12</v>
      </c>
      <c r="CT17" s="5">
        <f t="shared" si="9"/>
        <v>-2</v>
      </c>
      <c r="CU17" s="5">
        <f t="shared" si="9"/>
        <v>-2</v>
      </c>
      <c r="CW17" s="5">
        <f t="shared" si="3"/>
        <v>12</v>
      </c>
      <c r="CX17" s="5">
        <f t="shared" si="4"/>
        <v>-2</v>
      </c>
      <c r="CY17" s="5">
        <f t="shared" si="4"/>
        <v>-2</v>
      </c>
      <c r="CZ17" s="5" t="str">
        <f t="shared" si="10"/>
        <v/>
      </c>
      <c r="DB17" s="5">
        <v>12</v>
      </c>
      <c r="DC17" s="5">
        <f t="shared" si="5"/>
        <v>-2</v>
      </c>
      <c r="DD17" s="5">
        <f t="shared" si="6"/>
        <v>-2</v>
      </c>
    </row>
    <row r="18" spans="1:108" ht="19.5" customHeight="1" x14ac:dyDescent="0.3">
      <c r="A18" s="22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22"/>
      <c r="N18" s="243"/>
      <c r="O18" s="181" t="b">
        <v>0</v>
      </c>
      <c r="P18" s="84" t="s">
        <v>184</v>
      </c>
      <c r="Q18" s="84" t="str">
        <f t="shared" si="13"/>
        <v/>
      </c>
      <c r="R18" s="84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CC18" s="5">
        <v>13</v>
      </c>
      <c r="CD18" s="5">
        <f t="shared" si="0"/>
        <v>-0.68017273777091958</v>
      </c>
      <c r="CE18" s="5">
        <f t="shared" si="1"/>
        <v>-0.73305187182982623</v>
      </c>
      <c r="CG18" s="5">
        <v>13</v>
      </c>
      <c r="CH18" s="5">
        <f t="shared" si="7"/>
        <v>-2</v>
      </c>
      <c r="CI18" s="5">
        <f t="shared" si="7"/>
        <v>-2</v>
      </c>
      <c r="CK18" s="5">
        <f>MOD(n/2-0.5-CK17,n)</f>
        <v>7</v>
      </c>
      <c r="CL18" s="5">
        <f t="shared" si="14"/>
        <v>0.86602540378443871</v>
      </c>
      <c r="CM18" s="5">
        <f t="shared" si="15"/>
        <v>-0.49999999999999983</v>
      </c>
      <c r="CO18" s="5">
        <v>13</v>
      </c>
      <c r="CP18" s="5">
        <f t="shared" si="2"/>
        <v>-2</v>
      </c>
      <c r="CQ18" s="5">
        <f t="shared" si="2"/>
        <v>-2</v>
      </c>
      <c r="CS18" s="5">
        <f t="shared" si="8"/>
        <v>13</v>
      </c>
      <c r="CT18" s="5">
        <f t="shared" si="9"/>
        <v>-2</v>
      </c>
      <c r="CU18" s="5">
        <f t="shared" si="9"/>
        <v>-2</v>
      </c>
      <c r="CW18" s="5">
        <f t="shared" si="3"/>
        <v>13</v>
      </c>
      <c r="CX18" s="5">
        <f t="shared" si="4"/>
        <v>-2</v>
      </c>
      <c r="CY18" s="5">
        <f t="shared" si="4"/>
        <v>-2</v>
      </c>
      <c r="CZ18" s="5" t="str">
        <f t="shared" si="10"/>
        <v/>
      </c>
      <c r="DB18" s="5">
        <v>13</v>
      </c>
      <c r="DC18" s="5">
        <f t="shared" si="5"/>
        <v>-2</v>
      </c>
      <c r="DD18" s="5">
        <f t="shared" si="6"/>
        <v>-2</v>
      </c>
    </row>
    <row r="19" spans="1:108" ht="19.5" customHeight="1" x14ac:dyDescent="0.3">
      <c r="A19" s="22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22"/>
      <c r="N19" s="243"/>
      <c r="O19" s="83" t="b">
        <v>0</v>
      </c>
      <c r="P19" s="84" t="s">
        <v>183</v>
      </c>
      <c r="Q19" s="84" t="str">
        <f t="shared" si="13"/>
        <v/>
      </c>
      <c r="R19" s="84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CC19" s="5">
        <v>14</v>
      </c>
      <c r="CD19" s="5">
        <f t="shared" si="0"/>
        <v>-0.86602540378443849</v>
      </c>
      <c r="CE19" s="5">
        <f t="shared" si="1"/>
        <v>-0.50000000000000033</v>
      </c>
      <c r="CG19" s="5">
        <v>14</v>
      </c>
      <c r="CH19" s="5">
        <f t="shared" si="7"/>
        <v>-2</v>
      </c>
      <c r="CI19" s="5">
        <f t="shared" si="7"/>
        <v>-2</v>
      </c>
      <c r="CK19" s="5">
        <f>MOD(n-CK18,n)</f>
        <v>14</v>
      </c>
      <c r="CL19" s="5">
        <f t="shared" si="14"/>
        <v>-0.86602540378443849</v>
      </c>
      <c r="CM19" s="5">
        <f t="shared" si="15"/>
        <v>-0.50000000000000033</v>
      </c>
      <c r="CO19" s="5">
        <v>14</v>
      </c>
      <c r="CP19" s="5">
        <f t="shared" si="2"/>
        <v>-2</v>
      </c>
      <c r="CQ19" s="5">
        <f t="shared" si="2"/>
        <v>-2</v>
      </c>
      <c r="CS19" s="5">
        <f t="shared" si="8"/>
        <v>14</v>
      </c>
      <c r="CT19" s="5">
        <f t="shared" si="9"/>
        <v>-2</v>
      </c>
      <c r="CU19" s="5">
        <f t="shared" si="9"/>
        <v>-2</v>
      </c>
      <c r="CW19" s="5">
        <f t="shared" si="3"/>
        <v>14</v>
      </c>
      <c r="CX19" s="5">
        <f t="shared" si="4"/>
        <v>-2</v>
      </c>
      <c r="CY19" s="5">
        <f t="shared" si="4"/>
        <v>-2</v>
      </c>
      <c r="CZ19" s="5" t="str">
        <f t="shared" si="10"/>
        <v/>
      </c>
      <c r="DB19" s="5">
        <v>14</v>
      </c>
      <c r="DC19" s="5">
        <f t="shared" si="5"/>
        <v>-2</v>
      </c>
      <c r="DD19" s="5">
        <f t="shared" si="6"/>
        <v>-2</v>
      </c>
    </row>
    <row r="20" spans="1:108" ht="19.5" customHeight="1" x14ac:dyDescent="0.3">
      <c r="A20" s="22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22"/>
      <c r="N20" s="243"/>
      <c r="O20" s="83" t="b">
        <v>0</v>
      </c>
      <c r="P20" s="84" t="s">
        <v>182</v>
      </c>
      <c r="Q20" s="84" t="str">
        <f t="shared" si="13"/>
        <v/>
      </c>
      <c r="R20" s="84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CC20" s="5">
        <v>15</v>
      </c>
      <c r="CD20" s="5">
        <f t="shared" si="0"/>
        <v>-0.97492791218182362</v>
      </c>
      <c r="CE20" s="5">
        <f t="shared" si="1"/>
        <v>-0.2225209339563145</v>
      </c>
      <c r="CG20" s="5">
        <v>15</v>
      </c>
      <c r="CH20" s="5">
        <f t="shared" si="7"/>
        <v>-2</v>
      </c>
      <c r="CI20" s="5">
        <f t="shared" si="7"/>
        <v>-2</v>
      </c>
      <c r="CK20" s="5">
        <f>MOD(1.5*n-0.5-CK19,n)</f>
        <v>17</v>
      </c>
      <c r="CL20" s="5">
        <f t="shared" si="14"/>
        <v>-0.93087374864420414</v>
      </c>
      <c r="CM20" s="5">
        <f t="shared" si="15"/>
        <v>0.36534102436639543</v>
      </c>
      <c r="CO20" s="5">
        <v>15</v>
      </c>
      <c r="CP20" s="5">
        <f t="shared" si="2"/>
        <v>-2</v>
      </c>
      <c r="CQ20" s="5">
        <f t="shared" si="2"/>
        <v>-2</v>
      </c>
      <c r="CS20" s="5">
        <f t="shared" si="8"/>
        <v>15</v>
      </c>
      <c r="CT20" s="5">
        <f t="shared" si="9"/>
        <v>-2</v>
      </c>
      <c r="CU20" s="5">
        <f t="shared" si="9"/>
        <v>-2</v>
      </c>
      <c r="CW20" s="5">
        <f t="shared" si="3"/>
        <v>15</v>
      </c>
      <c r="CX20" s="5">
        <f t="shared" si="4"/>
        <v>-2</v>
      </c>
      <c r="CY20" s="5">
        <f t="shared" si="4"/>
        <v>-2</v>
      </c>
      <c r="CZ20" s="5" t="str">
        <f t="shared" si="10"/>
        <v/>
      </c>
      <c r="DB20" s="5">
        <v>15</v>
      </c>
      <c r="DC20" s="5">
        <f t="shared" si="5"/>
        <v>-2</v>
      </c>
      <c r="DD20" s="5">
        <f t="shared" si="6"/>
        <v>-2</v>
      </c>
    </row>
    <row r="21" spans="1:108" ht="19.5" customHeight="1" x14ac:dyDescent="0.3">
      <c r="A21" s="22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22"/>
      <c r="N21" s="243"/>
      <c r="O21" s="83" t="b">
        <v>0</v>
      </c>
      <c r="P21" s="84" t="s">
        <v>202</v>
      </c>
      <c r="Q21" s="201" t="str">
        <f t="shared" si="13"/>
        <v/>
      </c>
      <c r="R21" s="182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CC21" s="5">
        <v>16</v>
      </c>
      <c r="CD21" s="5">
        <f t="shared" si="0"/>
        <v>-0.99720379718118013</v>
      </c>
      <c r="CE21" s="5">
        <f t="shared" si="1"/>
        <v>7.473009358642442E-2</v>
      </c>
      <c r="CG21" s="5">
        <v>16</v>
      </c>
      <c r="CH21" s="5">
        <f t="shared" si="7"/>
        <v>-2</v>
      </c>
      <c r="CI21" s="5">
        <f t="shared" si="7"/>
        <v>-2</v>
      </c>
      <c r="CK21" s="5">
        <f>MOD(n-CK20,n)</f>
        <v>4</v>
      </c>
      <c r="CL21" s="5">
        <f t="shared" si="14"/>
        <v>0.93087374864420425</v>
      </c>
      <c r="CM21" s="5">
        <f t="shared" si="15"/>
        <v>0.36534102436639493</v>
      </c>
      <c r="CO21" s="5">
        <v>16</v>
      </c>
      <c r="CP21" s="5">
        <f t="shared" si="2"/>
        <v>-2</v>
      </c>
      <c r="CQ21" s="5">
        <f t="shared" si="2"/>
        <v>-2</v>
      </c>
      <c r="CS21" s="5">
        <f t="shared" si="8"/>
        <v>16</v>
      </c>
      <c r="CT21" s="5">
        <f t="shared" si="9"/>
        <v>-2</v>
      </c>
      <c r="CU21" s="5">
        <f t="shared" si="9"/>
        <v>-2</v>
      </c>
      <c r="CW21" s="5">
        <f t="shared" si="3"/>
        <v>16</v>
      </c>
      <c r="CX21" s="5">
        <f t="shared" si="4"/>
        <v>-2</v>
      </c>
      <c r="CY21" s="5">
        <f t="shared" si="4"/>
        <v>-2</v>
      </c>
      <c r="CZ21" s="5" t="str">
        <f t="shared" si="10"/>
        <v/>
      </c>
      <c r="DB21" s="5">
        <v>16</v>
      </c>
      <c r="DC21" s="5">
        <f t="shared" si="5"/>
        <v>-2</v>
      </c>
      <c r="DD21" s="5">
        <f t="shared" si="6"/>
        <v>-2</v>
      </c>
    </row>
    <row r="22" spans="1:108" ht="19.5" customHeight="1" x14ac:dyDescent="0.3">
      <c r="A22" s="22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22"/>
      <c r="N22" s="243"/>
      <c r="O22" s="83" t="b">
        <v>0</v>
      </c>
      <c r="P22" s="84" t="s">
        <v>212</v>
      </c>
      <c r="Q22" s="84" t="str">
        <f t="shared" si="13"/>
        <v/>
      </c>
      <c r="R22" s="84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CC22" s="5">
        <v>17</v>
      </c>
      <c r="CD22" s="5">
        <f t="shared" si="0"/>
        <v>-0.93087374864420414</v>
      </c>
      <c r="CE22" s="5">
        <f t="shared" si="1"/>
        <v>0.36534102436639543</v>
      </c>
      <c r="CG22" s="5">
        <v>17</v>
      </c>
      <c r="CH22" s="5">
        <f t="shared" si="7"/>
        <v>-2</v>
      </c>
      <c r="CI22" s="5">
        <f t="shared" si="7"/>
        <v>-2</v>
      </c>
      <c r="CK22" s="5">
        <f>MOD(1.5*n-0.5-CK21,n)</f>
        <v>6</v>
      </c>
      <c r="CL22" s="5">
        <f t="shared" si="14"/>
        <v>0.97492791218182362</v>
      </c>
      <c r="CM22" s="5">
        <f t="shared" si="15"/>
        <v>-0.22252093395631439</v>
      </c>
      <c r="CO22" s="5">
        <v>17</v>
      </c>
      <c r="CP22" s="5">
        <f t="shared" si="2"/>
        <v>-2</v>
      </c>
      <c r="CQ22" s="5">
        <f t="shared" si="2"/>
        <v>-2</v>
      </c>
      <c r="CS22" s="5">
        <f t="shared" si="8"/>
        <v>17</v>
      </c>
      <c r="CT22" s="5">
        <f t="shared" si="9"/>
        <v>-2</v>
      </c>
      <c r="CU22" s="5">
        <f t="shared" si="9"/>
        <v>-2</v>
      </c>
      <c r="CW22" s="5">
        <f t="shared" si="3"/>
        <v>17</v>
      </c>
      <c r="CX22" s="5">
        <f t="shared" si="4"/>
        <v>-2</v>
      </c>
      <c r="CY22" s="5">
        <f t="shared" si="4"/>
        <v>-2</v>
      </c>
      <c r="CZ22" s="5" t="str">
        <f t="shared" si="10"/>
        <v/>
      </c>
      <c r="DB22" s="5">
        <v>17</v>
      </c>
      <c r="DC22" s="5">
        <f t="shared" si="5"/>
        <v>-2</v>
      </c>
      <c r="DD22" s="5">
        <f t="shared" si="6"/>
        <v>-2</v>
      </c>
    </row>
    <row r="23" spans="1:108" ht="19.5" customHeight="1" x14ac:dyDescent="0.3">
      <c r="A23" s="22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22"/>
      <c r="N23" s="243"/>
      <c r="O23" s="83" t="b">
        <v>0</v>
      </c>
      <c r="P23" s="84" t="s">
        <v>185</v>
      </c>
      <c r="Q23" s="84" t="str">
        <f t="shared" si="13"/>
        <v/>
      </c>
      <c r="R23" s="84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CC23" s="5">
        <v>18</v>
      </c>
      <c r="CD23" s="5">
        <f t="shared" si="0"/>
        <v>-0.78183148246802991</v>
      </c>
      <c r="CE23" s="5">
        <f t="shared" si="1"/>
        <v>0.62348980185873337</v>
      </c>
      <c r="CG23" s="5">
        <v>18</v>
      </c>
      <c r="CH23" s="5">
        <f t="shared" si="7"/>
        <v>-2</v>
      </c>
      <c r="CI23" s="5">
        <f t="shared" si="7"/>
        <v>-2</v>
      </c>
      <c r="CK23" s="5">
        <f>MOD(n-CK22,n)</f>
        <v>15</v>
      </c>
      <c r="CL23" s="5">
        <f t="shared" si="14"/>
        <v>-0.97492791218182362</v>
      </c>
      <c r="CM23" s="5">
        <f t="shared" si="15"/>
        <v>-0.2225209339563145</v>
      </c>
      <c r="CO23" s="5">
        <v>18</v>
      </c>
      <c r="CP23" s="5">
        <f t="shared" si="2"/>
        <v>-2</v>
      </c>
      <c r="CQ23" s="5">
        <f t="shared" si="2"/>
        <v>-2</v>
      </c>
      <c r="CS23" s="5">
        <f t="shared" si="8"/>
        <v>18</v>
      </c>
      <c r="CT23" s="5">
        <f t="shared" si="9"/>
        <v>-2</v>
      </c>
      <c r="CU23" s="5">
        <f t="shared" si="9"/>
        <v>-2</v>
      </c>
      <c r="CW23" s="5">
        <f t="shared" si="3"/>
        <v>18</v>
      </c>
      <c r="CX23" s="5">
        <f t="shared" si="4"/>
        <v>-2</v>
      </c>
      <c r="CY23" s="5">
        <f t="shared" si="4"/>
        <v>-2</v>
      </c>
      <c r="CZ23" s="5" t="str">
        <f t="shared" si="10"/>
        <v/>
      </c>
      <c r="DB23" s="5">
        <v>18</v>
      </c>
      <c r="DC23" s="5">
        <f t="shared" si="5"/>
        <v>-2</v>
      </c>
      <c r="DD23" s="5">
        <f t="shared" si="6"/>
        <v>-2</v>
      </c>
    </row>
    <row r="24" spans="1:108" ht="19.5" customHeight="1" x14ac:dyDescent="0.3">
      <c r="A24" s="22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22"/>
      <c r="N24" s="243"/>
      <c r="O24" s="83" t="b">
        <v>0</v>
      </c>
      <c r="P24" s="84" t="s">
        <v>189</v>
      </c>
      <c r="Q24" s="201" t="str">
        <f t="shared" si="13"/>
        <v/>
      </c>
      <c r="R24" s="182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CC24" s="5">
        <v>19</v>
      </c>
      <c r="CD24" s="5">
        <f t="shared" si="0"/>
        <v>-0.56332005806362262</v>
      </c>
      <c r="CE24" s="5">
        <f t="shared" si="1"/>
        <v>0.82623877431599446</v>
      </c>
      <c r="CG24" s="5">
        <v>19</v>
      </c>
      <c r="CH24" s="5">
        <f t="shared" si="7"/>
        <v>-2</v>
      </c>
      <c r="CI24" s="5">
        <f t="shared" si="7"/>
        <v>-2</v>
      </c>
      <c r="CK24" s="5">
        <f>MOD(n/2-0.5-CK23,n)</f>
        <v>16</v>
      </c>
      <c r="CL24" s="5">
        <f t="shared" si="14"/>
        <v>-0.99720379718118013</v>
      </c>
      <c r="CM24" s="5">
        <f t="shared" si="15"/>
        <v>7.473009358642442E-2</v>
      </c>
      <c r="CO24" s="5">
        <v>19</v>
      </c>
      <c r="CP24" s="5">
        <f t="shared" si="2"/>
        <v>-2</v>
      </c>
      <c r="CQ24" s="5">
        <f t="shared" si="2"/>
        <v>-2</v>
      </c>
      <c r="CS24" s="5">
        <f t="shared" si="8"/>
        <v>19</v>
      </c>
      <c r="CT24" s="5">
        <f t="shared" si="9"/>
        <v>-2</v>
      </c>
      <c r="CU24" s="5">
        <f t="shared" si="9"/>
        <v>-2</v>
      </c>
      <c r="CW24" s="5">
        <f t="shared" si="3"/>
        <v>19</v>
      </c>
      <c r="CX24" s="5">
        <f t="shared" si="4"/>
        <v>-2</v>
      </c>
      <c r="CY24" s="5">
        <f t="shared" si="4"/>
        <v>-2</v>
      </c>
      <c r="CZ24" s="5" t="str">
        <f t="shared" si="10"/>
        <v/>
      </c>
      <c r="DB24" s="5">
        <v>19</v>
      </c>
      <c r="DC24" s="5">
        <f t="shared" si="5"/>
        <v>-2</v>
      </c>
      <c r="DD24" s="5">
        <f t="shared" si="6"/>
        <v>-2</v>
      </c>
    </row>
    <row r="25" spans="1:108" ht="19.5" customHeight="1" x14ac:dyDescent="0.3">
      <c r="A25" s="22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22"/>
      <c r="N25" s="243"/>
      <c r="O25" s="183" t="b">
        <v>0</v>
      </c>
      <c r="P25" s="84" t="s">
        <v>201</v>
      </c>
      <c r="Q25" s="84" t="str">
        <f t="shared" si="13"/>
        <v/>
      </c>
      <c r="R25" s="84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CC25" s="5">
        <v>20</v>
      </c>
      <c r="CD25" s="5">
        <f t="shared" si="0"/>
        <v>-0.29475517441090465</v>
      </c>
      <c r="CE25" s="5">
        <f t="shared" si="1"/>
        <v>0.95557280578614057</v>
      </c>
      <c r="CG25" s="5">
        <v>20</v>
      </c>
      <c r="CH25" s="5">
        <f t="shared" si="7"/>
        <v>-2</v>
      </c>
      <c r="CI25" s="5">
        <f t="shared" si="7"/>
        <v>-2</v>
      </c>
      <c r="CK25" s="5">
        <f>MOD(n-CK24,n)</f>
        <v>5</v>
      </c>
      <c r="CL25" s="5">
        <f t="shared" si="14"/>
        <v>0.99720379718118013</v>
      </c>
      <c r="CM25" s="5">
        <f t="shared" si="15"/>
        <v>7.4730093586424323E-2</v>
      </c>
      <c r="CO25" s="5">
        <v>20</v>
      </c>
      <c r="CP25" s="5">
        <f t="shared" si="2"/>
        <v>-2</v>
      </c>
      <c r="CQ25" s="5">
        <f t="shared" si="2"/>
        <v>-2</v>
      </c>
      <c r="CS25" s="5">
        <f t="shared" si="8"/>
        <v>20</v>
      </c>
      <c r="CT25" s="5">
        <f t="shared" si="9"/>
        <v>-2</v>
      </c>
      <c r="CU25" s="5">
        <f t="shared" si="9"/>
        <v>-2</v>
      </c>
      <c r="CW25" s="5">
        <f t="shared" si="3"/>
        <v>20</v>
      </c>
      <c r="CX25" s="5">
        <f t="shared" si="4"/>
        <v>-2</v>
      </c>
      <c r="CY25" s="5">
        <f t="shared" si="4"/>
        <v>-2</v>
      </c>
      <c r="CZ25" s="5" t="str">
        <f t="shared" si="10"/>
        <v/>
      </c>
      <c r="DB25" s="5">
        <v>20</v>
      </c>
      <c r="DC25" s="5">
        <f t="shared" si="5"/>
        <v>-2</v>
      </c>
      <c r="DD25" s="5">
        <f t="shared" si="6"/>
        <v>-2</v>
      </c>
    </row>
    <row r="26" spans="1:108" ht="19.5" customHeight="1" x14ac:dyDescent="0.3">
      <c r="A26" s="22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22"/>
      <c r="N26" s="243"/>
      <c r="O26" s="183" t="b">
        <v>0</v>
      </c>
      <c r="P26" s="84" t="s">
        <v>186</v>
      </c>
      <c r="Q26" s="84" t="str">
        <f t="shared" si="13"/>
        <v/>
      </c>
      <c r="R26" s="84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CC26" s="5">
        <v>21</v>
      </c>
      <c r="CD26" s="5">
        <f t="shared" si="0"/>
        <v>-1.83772268236293E-16</v>
      </c>
      <c r="CE26" s="5">
        <f t="shared" si="1"/>
        <v>1</v>
      </c>
      <c r="CG26" s="5">
        <v>21</v>
      </c>
      <c r="CH26" s="5">
        <f t="shared" si="7"/>
        <v>-2</v>
      </c>
      <c r="CI26" s="5">
        <f t="shared" si="7"/>
        <v>-2</v>
      </c>
      <c r="CK26" s="5">
        <f>MOD(1.5*n-0.5-CK25,n)</f>
        <v>5</v>
      </c>
      <c r="CL26" s="5">
        <f t="shared" si="14"/>
        <v>0.99720379718118013</v>
      </c>
      <c r="CM26" s="5">
        <f t="shared" si="15"/>
        <v>7.4730093586424323E-2</v>
      </c>
      <c r="CO26" s="5">
        <v>21</v>
      </c>
      <c r="CP26" s="5">
        <f t="shared" si="2"/>
        <v>-2</v>
      </c>
      <c r="CQ26" s="5">
        <f t="shared" si="2"/>
        <v>-2</v>
      </c>
      <c r="CS26" s="5" t="str">
        <f t="shared" si="8"/>
        <v/>
      </c>
      <c r="CT26" s="5">
        <f t="shared" si="9"/>
        <v>-2</v>
      </c>
      <c r="CU26" s="5">
        <f t="shared" si="9"/>
        <v>-2</v>
      </c>
      <c r="CW26" s="5" t="str">
        <f t="shared" si="3"/>
        <v/>
      </c>
      <c r="CX26" s="5">
        <f t="shared" si="4"/>
        <v>-2</v>
      </c>
      <c r="CY26" s="5">
        <f t="shared" si="4"/>
        <v>-2</v>
      </c>
      <c r="CZ26" s="5" t="str">
        <f t="shared" si="10"/>
        <v/>
      </c>
      <c r="DB26" s="5">
        <v>21</v>
      </c>
      <c r="DC26" s="5">
        <f t="shared" si="5"/>
        <v>-2</v>
      </c>
      <c r="DD26" s="5">
        <f t="shared" si="6"/>
        <v>-2</v>
      </c>
    </row>
    <row r="27" spans="1:108" ht="19.5" customHeight="1" x14ac:dyDescent="0.3">
      <c r="A27" s="22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22"/>
      <c r="N27" s="243"/>
      <c r="O27" s="183" t="b">
        <v>0</v>
      </c>
      <c r="P27" s="84" t="s">
        <v>187</v>
      </c>
      <c r="Q27" s="84" t="str">
        <f t="shared" si="13"/>
        <v/>
      </c>
      <c r="R27" s="84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CC27" s="5">
        <v>22</v>
      </c>
      <c r="CD27" s="5">
        <f t="shared" si="0"/>
        <v>0.29475517441090349</v>
      </c>
      <c r="CE27" s="5">
        <f t="shared" si="1"/>
        <v>0.95557280578614101</v>
      </c>
      <c r="CG27" s="5">
        <v>22</v>
      </c>
      <c r="CH27" s="5">
        <f t="shared" si="7"/>
        <v>-2</v>
      </c>
      <c r="CI27" s="5">
        <f t="shared" si="7"/>
        <v>-2</v>
      </c>
      <c r="CK27" s="5">
        <f>MOD(n-CK26,n)</f>
        <v>16</v>
      </c>
      <c r="CL27" s="5">
        <f t="shared" si="14"/>
        <v>-0.99720379718118013</v>
      </c>
      <c r="CM27" s="5">
        <f t="shared" si="15"/>
        <v>7.473009358642442E-2</v>
      </c>
      <c r="CO27" s="5">
        <v>22</v>
      </c>
      <c r="CP27" s="5">
        <f t="shared" si="2"/>
        <v>-2</v>
      </c>
      <c r="CQ27" s="5">
        <f t="shared" si="2"/>
        <v>-2</v>
      </c>
      <c r="CS27" s="5" t="str">
        <f t="shared" si="8"/>
        <v/>
      </c>
      <c r="CT27" s="5">
        <f t="shared" si="9"/>
        <v>-2</v>
      </c>
      <c r="CU27" s="5">
        <f t="shared" si="9"/>
        <v>-2</v>
      </c>
      <c r="CW27" s="5" t="str">
        <f t="shared" si="3"/>
        <v/>
      </c>
      <c r="CX27" s="5">
        <f t="shared" si="4"/>
        <v>-2</v>
      </c>
      <c r="CY27" s="5">
        <f t="shared" si="4"/>
        <v>-2</v>
      </c>
      <c r="CZ27" s="5" t="str">
        <f t="shared" si="10"/>
        <v/>
      </c>
      <c r="DB27" s="5">
        <v>22</v>
      </c>
      <c r="DC27" s="5">
        <f t="shared" si="5"/>
        <v>-2</v>
      </c>
      <c r="DD27" s="5">
        <f t="shared" si="6"/>
        <v>-2</v>
      </c>
    </row>
    <row r="28" spans="1:108" ht="19.5" customHeight="1" x14ac:dyDescent="0.3">
      <c r="A28" s="25" t="b">
        <v>0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22"/>
      <c r="N28" s="243"/>
      <c r="O28" s="183" t="b">
        <v>0</v>
      </c>
      <c r="P28" s="84" t="s">
        <v>191</v>
      </c>
      <c r="Q28" s="84" t="str">
        <f t="shared" si="13"/>
        <v/>
      </c>
      <c r="R28" s="84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CC28" s="5">
        <v>23</v>
      </c>
      <c r="CD28" s="5">
        <f t="shared" si="0"/>
        <v>0.56332005806362162</v>
      </c>
      <c r="CE28" s="5">
        <f t="shared" si="1"/>
        <v>0.82623877431599513</v>
      </c>
      <c r="CG28" s="5">
        <v>23</v>
      </c>
      <c r="CH28" s="5">
        <f t="shared" si="7"/>
        <v>-2</v>
      </c>
      <c r="CI28" s="5">
        <f t="shared" si="7"/>
        <v>-2</v>
      </c>
      <c r="CK28" s="5">
        <f>MOD(n/2-0.5-CK27,n)</f>
        <v>15</v>
      </c>
      <c r="CL28" s="5">
        <f t="shared" si="14"/>
        <v>-0.97492791218182362</v>
      </c>
      <c r="CM28" s="5">
        <f t="shared" si="15"/>
        <v>-0.2225209339563145</v>
      </c>
      <c r="CO28" s="5">
        <v>23</v>
      </c>
      <c r="CP28" s="5">
        <f t="shared" si="2"/>
        <v>-2</v>
      </c>
      <c r="CQ28" s="5">
        <f t="shared" si="2"/>
        <v>-2</v>
      </c>
      <c r="CS28" s="5" t="str">
        <f t="shared" si="8"/>
        <v/>
      </c>
      <c r="CT28" s="5">
        <f t="shared" si="9"/>
        <v>-2</v>
      </c>
      <c r="CU28" s="5">
        <f t="shared" si="9"/>
        <v>-2</v>
      </c>
      <c r="CW28" s="5" t="str">
        <f t="shared" si="3"/>
        <v/>
      </c>
      <c r="CX28" s="5">
        <f t="shared" si="4"/>
        <v>-2</v>
      </c>
      <c r="CY28" s="5">
        <f t="shared" si="4"/>
        <v>-2</v>
      </c>
      <c r="CZ28" s="5" t="str">
        <f t="shared" si="10"/>
        <v/>
      </c>
      <c r="DB28" s="5">
        <v>23</v>
      </c>
      <c r="DC28" s="5">
        <f t="shared" si="5"/>
        <v>-2</v>
      </c>
      <c r="DD28" s="5">
        <f t="shared" si="6"/>
        <v>-2</v>
      </c>
    </row>
    <row r="29" spans="1:108" ht="19.5" customHeight="1" x14ac:dyDescent="0.3">
      <c r="A29" s="25" t="b">
        <v>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22"/>
      <c r="N29" s="243"/>
      <c r="O29" s="183" t="b">
        <v>0</v>
      </c>
      <c r="P29" s="84" t="s">
        <v>190</v>
      </c>
      <c r="Q29" s="84" t="str">
        <f t="shared" si="13"/>
        <v/>
      </c>
      <c r="R29" s="184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CC29" s="5">
        <v>24</v>
      </c>
      <c r="CD29" s="5">
        <f t="shared" si="0"/>
        <v>0.78183148246802969</v>
      </c>
      <c r="CE29" s="5">
        <f t="shared" si="1"/>
        <v>0.62348980185873371</v>
      </c>
      <c r="CG29" s="5">
        <v>24</v>
      </c>
      <c r="CH29" s="5">
        <f t="shared" si="7"/>
        <v>-2</v>
      </c>
      <c r="CI29" s="5">
        <f t="shared" si="7"/>
        <v>-2</v>
      </c>
      <c r="CK29" s="5">
        <f>MOD(n-CK28,n)</f>
        <v>6</v>
      </c>
      <c r="CL29" s="5">
        <f t="shared" si="14"/>
        <v>0.97492791218182362</v>
      </c>
      <c r="CM29" s="5">
        <f t="shared" si="15"/>
        <v>-0.22252093395631439</v>
      </c>
      <c r="CO29" s="5">
        <v>24</v>
      </c>
      <c r="CP29" s="5">
        <f t="shared" si="2"/>
        <v>-2</v>
      </c>
      <c r="CQ29" s="5">
        <f t="shared" si="2"/>
        <v>-2</v>
      </c>
      <c r="CS29" s="5" t="str">
        <f t="shared" si="8"/>
        <v/>
      </c>
      <c r="CT29" s="5">
        <f t="shared" si="9"/>
        <v>-2</v>
      </c>
      <c r="CU29" s="5">
        <f t="shared" si="9"/>
        <v>-2</v>
      </c>
      <c r="CW29" s="5" t="str">
        <f t="shared" si="3"/>
        <v/>
      </c>
      <c r="CX29" s="5">
        <f t="shared" si="4"/>
        <v>-2</v>
      </c>
      <c r="CY29" s="5">
        <f t="shared" si="4"/>
        <v>-2</v>
      </c>
      <c r="CZ29" s="5" t="str">
        <f t="shared" si="10"/>
        <v/>
      </c>
      <c r="DB29" s="5">
        <v>24</v>
      </c>
      <c r="DC29" s="5">
        <f t="shared" si="5"/>
        <v>-2</v>
      </c>
      <c r="DD29" s="5">
        <f t="shared" si="6"/>
        <v>-2</v>
      </c>
    </row>
    <row r="30" spans="1:108" ht="2.25" customHeight="1" x14ac:dyDescent="0.25">
      <c r="A30" s="22"/>
      <c r="M30" s="22"/>
      <c r="N30" s="243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CC30" s="5">
        <v>25</v>
      </c>
      <c r="CD30" s="5">
        <f t="shared" si="0"/>
        <v>0.93087374864420425</v>
      </c>
      <c r="CE30" s="5">
        <f t="shared" si="1"/>
        <v>0.36534102436639493</v>
      </c>
      <c r="CG30" s="5">
        <v>25</v>
      </c>
      <c r="CH30" s="5">
        <f t="shared" si="7"/>
        <v>-2</v>
      </c>
      <c r="CI30" s="5">
        <f t="shared" si="7"/>
        <v>-2</v>
      </c>
      <c r="CK30" s="5">
        <f>MOD(1.5*n-0.5-CK29,n)</f>
        <v>4</v>
      </c>
      <c r="CL30" s="5">
        <f t="shared" si="14"/>
        <v>0.93087374864420425</v>
      </c>
      <c r="CM30" s="5">
        <f t="shared" si="15"/>
        <v>0.36534102436639493</v>
      </c>
      <c r="CO30" s="5">
        <v>25</v>
      </c>
      <c r="CP30" s="5">
        <f t="shared" si="2"/>
        <v>-2</v>
      </c>
      <c r="CQ30" s="5">
        <f t="shared" si="2"/>
        <v>-2</v>
      </c>
      <c r="CS30" s="5" t="str">
        <f t="shared" si="8"/>
        <v/>
      </c>
      <c r="CT30" s="5">
        <f t="shared" si="9"/>
        <v>-2</v>
      </c>
      <c r="CU30" s="5">
        <f t="shared" si="9"/>
        <v>-2</v>
      </c>
      <c r="CW30" s="5" t="str">
        <f t="shared" si="3"/>
        <v/>
      </c>
      <c r="CX30" s="5">
        <f t="shared" si="4"/>
        <v>-2</v>
      </c>
      <c r="CY30" s="5">
        <f t="shared" si="4"/>
        <v>-2</v>
      </c>
      <c r="CZ30" s="5" t="str">
        <f t="shared" si="10"/>
        <v/>
      </c>
      <c r="DB30" s="5">
        <v>25</v>
      </c>
      <c r="DC30" s="5">
        <f t="shared" si="5"/>
        <v>-2</v>
      </c>
      <c r="DD30" s="5">
        <f t="shared" si="6"/>
        <v>-2</v>
      </c>
    </row>
    <row r="31" spans="1:108" ht="19.5" customHeight="1" x14ac:dyDescent="0.3">
      <c r="A31" s="25" t="b">
        <v>0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43"/>
      <c r="O31" s="183" t="b">
        <v>0</v>
      </c>
      <c r="P31" s="84" t="s">
        <v>203</v>
      </c>
      <c r="Q31" s="188" t="str">
        <f t="shared" ref="Q31" si="16">IF(O31=TRUE,P31,"")</f>
        <v/>
      </c>
      <c r="R31" s="189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CC31" s="5">
        <v>26</v>
      </c>
      <c r="CD31" s="5">
        <f t="shared" si="0"/>
        <v>0.99720379718118013</v>
      </c>
      <c r="CE31" s="5">
        <f t="shared" si="1"/>
        <v>7.4730093586423907E-2</v>
      </c>
      <c r="CG31" s="5">
        <v>26</v>
      </c>
      <c r="CH31" s="5">
        <f t="shared" si="7"/>
        <v>-2</v>
      </c>
      <c r="CI31" s="5">
        <f t="shared" si="7"/>
        <v>-2</v>
      </c>
      <c r="CK31" s="5">
        <f>MOD(n-CK30,n)</f>
        <v>17</v>
      </c>
      <c r="CL31" s="5">
        <f t="shared" si="14"/>
        <v>-0.93087374864420414</v>
      </c>
      <c r="CM31" s="5">
        <f t="shared" si="15"/>
        <v>0.36534102436639543</v>
      </c>
      <c r="CO31" s="5">
        <v>26</v>
      </c>
      <c r="CP31" s="5">
        <f t="shared" si="2"/>
        <v>-2</v>
      </c>
      <c r="CQ31" s="5">
        <f t="shared" si="2"/>
        <v>-2</v>
      </c>
      <c r="CS31" s="5" t="str">
        <f t="shared" si="8"/>
        <v/>
      </c>
      <c r="CT31" s="5">
        <f t="shared" si="9"/>
        <v>-2</v>
      </c>
      <c r="CU31" s="5">
        <f t="shared" si="9"/>
        <v>-2</v>
      </c>
      <c r="CW31" s="5" t="str">
        <f t="shared" si="3"/>
        <v/>
      </c>
      <c r="CX31" s="5">
        <f t="shared" si="4"/>
        <v>-2</v>
      </c>
      <c r="CY31" s="5">
        <f t="shared" si="4"/>
        <v>-2</v>
      </c>
      <c r="CZ31" s="5" t="str">
        <f t="shared" si="10"/>
        <v/>
      </c>
      <c r="DB31" s="5">
        <v>26</v>
      </c>
      <c r="DC31" s="5">
        <f t="shared" si="5"/>
        <v>-2</v>
      </c>
      <c r="DD31" s="5">
        <f t="shared" si="6"/>
        <v>-2</v>
      </c>
    </row>
    <row r="32" spans="1:108" ht="19.5" customHeight="1" x14ac:dyDescent="0.3">
      <c r="A32" s="185"/>
      <c r="B32" s="185"/>
      <c r="C32" s="159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CC32" s="5">
        <v>27</v>
      </c>
      <c r="CD32" s="5">
        <f t="shared" si="0"/>
        <v>0.97492791218182362</v>
      </c>
      <c r="CE32" s="5">
        <f t="shared" si="1"/>
        <v>-0.22252093395631414</v>
      </c>
      <c r="CG32" s="5">
        <v>27</v>
      </c>
      <c r="CH32" s="5">
        <f t="shared" si="7"/>
        <v>-2</v>
      </c>
      <c r="CI32" s="5">
        <f t="shared" si="7"/>
        <v>-2</v>
      </c>
      <c r="CK32" s="5">
        <f>MOD(n/2-0.5-CK31,n)</f>
        <v>14</v>
      </c>
      <c r="CL32" s="5">
        <f t="shared" si="14"/>
        <v>-0.86602540378443849</v>
      </c>
      <c r="CM32" s="5">
        <f t="shared" si="15"/>
        <v>-0.50000000000000033</v>
      </c>
      <c r="CO32" s="5">
        <v>27</v>
      </c>
      <c r="CP32" s="5">
        <f t="shared" si="2"/>
        <v>-2</v>
      </c>
      <c r="CQ32" s="5">
        <f t="shared" si="2"/>
        <v>-2</v>
      </c>
      <c r="CS32" s="5" t="str">
        <f t="shared" si="8"/>
        <v/>
      </c>
      <c r="CT32" s="5">
        <f t="shared" si="9"/>
        <v>-2</v>
      </c>
      <c r="CU32" s="5">
        <f t="shared" si="9"/>
        <v>-2</v>
      </c>
      <c r="CW32" s="5" t="str">
        <f t="shared" si="3"/>
        <v/>
      </c>
      <c r="CX32" s="5">
        <f t="shared" si="4"/>
        <v>-2</v>
      </c>
      <c r="CY32" s="5">
        <f t="shared" si="4"/>
        <v>-2</v>
      </c>
      <c r="CZ32" s="5" t="str">
        <f t="shared" si="10"/>
        <v/>
      </c>
      <c r="DB32" s="5">
        <v>27</v>
      </c>
      <c r="DC32" s="5">
        <f t="shared" si="5"/>
        <v>-2</v>
      </c>
      <c r="DD32" s="5">
        <f t="shared" si="6"/>
        <v>-2</v>
      </c>
    </row>
    <row r="33" spans="1:112" ht="19.5" customHeight="1" x14ac:dyDescent="0.3">
      <c r="A33" s="185"/>
      <c r="B33" s="185"/>
      <c r="C33" s="159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U33" s="186"/>
      <c r="CC33" s="5">
        <v>28</v>
      </c>
      <c r="CD33" s="5">
        <f t="shared" si="0"/>
        <v>0.86602540378443904</v>
      </c>
      <c r="CE33" s="5">
        <f t="shared" si="1"/>
        <v>-0.49999999999999928</v>
      </c>
      <c r="CG33" s="5">
        <v>28</v>
      </c>
      <c r="CH33" s="5">
        <f t="shared" si="7"/>
        <v>-2</v>
      </c>
      <c r="CI33" s="5">
        <f t="shared" si="7"/>
        <v>-2</v>
      </c>
      <c r="CK33" s="5">
        <f>MOD(n-CK32,n)</f>
        <v>7</v>
      </c>
      <c r="CL33" s="5">
        <f t="shared" si="14"/>
        <v>0.86602540378443871</v>
      </c>
      <c r="CM33" s="5">
        <f t="shared" si="15"/>
        <v>-0.49999999999999983</v>
      </c>
      <c r="CO33" s="5">
        <v>28</v>
      </c>
      <c r="CP33" s="5">
        <f t="shared" si="2"/>
        <v>-2</v>
      </c>
      <c r="CQ33" s="5">
        <f t="shared" si="2"/>
        <v>-2</v>
      </c>
      <c r="CS33" s="5" t="str">
        <f t="shared" si="8"/>
        <v/>
      </c>
      <c r="CT33" s="5">
        <f t="shared" si="9"/>
        <v>-2</v>
      </c>
      <c r="CU33" s="5">
        <f t="shared" si="9"/>
        <v>-2</v>
      </c>
      <c r="CW33" s="5" t="str">
        <f t="shared" si="3"/>
        <v/>
      </c>
      <c r="CX33" s="5">
        <f t="shared" si="4"/>
        <v>-2</v>
      </c>
      <c r="CY33" s="5">
        <f t="shared" si="4"/>
        <v>-2</v>
      </c>
      <c r="CZ33" s="5" t="str">
        <f t="shared" si="10"/>
        <v/>
      </c>
      <c r="DB33" s="5">
        <v>28</v>
      </c>
      <c r="DC33" s="5">
        <f t="shared" si="5"/>
        <v>-2</v>
      </c>
      <c r="DD33" s="5">
        <f t="shared" si="6"/>
        <v>-2</v>
      </c>
    </row>
    <row r="34" spans="1:112" ht="18.75" x14ac:dyDescent="0.25">
      <c r="A34" s="185"/>
      <c r="B34" s="185"/>
      <c r="C34" s="187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CC34" s="5">
        <v>29</v>
      </c>
      <c r="CD34" s="5">
        <f t="shared" si="0"/>
        <v>0.68017273777091913</v>
      </c>
      <c r="CE34" s="5">
        <f t="shared" si="1"/>
        <v>-0.73305187182982656</v>
      </c>
      <c r="CG34" s="5">
        <v>29</v>
      </c>
      <c r="CH34" s="5">
        <f t="shared" si="7"/>
        <v>-2</v>
      </c>
      <c r="CI34" s="5">
        <f t="shared" si="7"/>
        <v>-2</v>
      </c>
      <c r="CK34" s="5">
        <f>MOD(1.5*n-0.5-CK33,n)</f>
        <v>3</v>
      </c>
      <c r="CL34" s="5">
        <f t="shared" si="14"/>
        <v>0.7818314824680298</v>
      </c>
      <c r="CM34" s="5">
        <f t="shared" si="15"/>
        <v>0.62348980185873348</v>
      </c>
      <c r="CO34" s="5">
        <v>29</v>
      </c>
      <c r="CP34" s="5">
        <f t="shared" si="2"/>
        <v>-2</v>
      </c>
      <c r="CQ34" s="5">
        <f t="shared" si="2"/>
        <v>-2</v>
      </c>
      <c r="CS34" s="5" t="str">
        <f t="shared" si="8"/>
        <v/>
      </c>
      <c r="CT34" s="5">
        <f t="shared" si="9"/>
        <v>-2</v>
      </c>
      <c r="CU34" s="5">
        <f t="shared" si="9"/>
        <v>-2</v>
      </c>
      <c r="CW34" s="5" t="str">
        <f t="shared" si="3"/>
        <v/>
      </c>
      <c r="CX34" s="5">
        <f t="shared" si="4"/>
        <v>-2</v>
      </c>
      <c r="CY34" s="5">
        <f t="shared" si="4"/>
        <v>-2</v>
      </c>
      <c r="CZ34" s="5" t="str">
        <f t="shared" si="10"/>
        <v/>
      </c>
      <c r="DB34" s="5">
        <v>29</v>
      </c>
      <c r="DC34" s="5">
        <f t="shared" si="5"/>
        <v>-2</v>
      </c>
      <c r="DD34" s="5">
        <f t="shared" si="6"/>
        <v>-2</v>
      </c>
    </row>
    <row r="35" spans="1:112" x14ac:dyDescent="0.2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4"/>
      <c r="L35" s="4"/>
      <c r="M35" s="4"/>
      <c r="N35" s="4"/>
      <c r="CC35" s="5">
        <v>30</v>
      </c>
      <c r="CD35" s="5">
        <f t="shared" si="0"/>
        <v>0.4338837391175584</v>
      </c>
      <c r="CE35" s="5">
        <f t="shared" si="1"/>
        <v>-0.90096886790241903</v>
      </c>
      <c r="CG35" s="5">
        <v>30</v>
      </c>
      <c r="CH35" s="5">
        <f t="shared" si="7"/>
        <v>-2</v>
      </c>
      <c r="CI35" s="5">
        <f t="shared" si="7"/>
        <v>-2</v>
      </c>
      <c r="CK35" s="5">
        <f>MOD(n-CK34,n)</f>
        <v>18</v>
      </c>
      <c r="CL35" s="5">
        <f t="shared" si="14"/>
        <v>-0.78183148246802991</v>
      </c>
      <c r="CM35" s="5">
        <f t="shared" si="15"/>
        <v>0.62348980185873337</v>
      </c>
      <c r="CO35" s="5">
        <v>30</v>
      </c>
      <c r="CP35" s="5">
        <f t="shared" si="2"/>
        <v>-2</v>
      </c>
      <c r="CQ35" s="5">
        <f t="shared" si="2"/>
        <v>-2</v>
      </c>
      <c r="CS35" s="5" t="str">
        <f t="shared" si="8"/>
        <v/>
      </c>
      <c r="CT35" s="5">
        <f>IF(CT$3=0,-2,CD35*$CT$2)</f>
        <v>-2</v>
      </c>
      <c r="CU35" s="5">
        <f>IF(CU$3=0,-2,CE35*$CT$2)</f>
        <v>-2</v>
      </c>
      <c r="CW35" s="5" t="str">
        <f t="shared" si="3"/>
        <v/>
      </c>
      <c r="CX35" s="5">
        <f t="shared" si="4"/>
        <v>-2</v>
      </c>
      <c r="CY35" s="5">
        <f t="shared" si="4"/>
        <v>-2</v>
      </c>
      <c r="CZ35" s="5" t="str">
        <f t="shared" si="10"/>
        <v/>
      </c>
      <c r="DB35" s="5">
        <v>30</v>
      </c>
      <c r="DC35" s="5">
        <f t="shared" si="5"/>
        <v>-2</v>
      </c>
      <c r="DD35" s="5">
        <f t="shared" si="6"/>
        <v>-2</v>
      </c>
    </row>
    <row r="36" spans="1:112" x14ac:dyDescent="0.25">
      <c r="A36" s="66"/>
      <c r="D36" s="66"/>
      <c r="E36" s="66"/>
      <c r="F36" s="66"/>
      <c r="G36" s="66"/>
      <c r="H36" s="66"/>
      <c r="I36" s="66"/>
      <c r="J36" s="66"/>
      <c r="K36" s="4"/>
      <c r="L36" s="4"/>
      <c r="M36" s="4"/>
      <c r="N36" s="4"/>
      <c r="CC36" s="5">
        <v>31</v>
      </c>
      <c r="CD36" s="5">
        <f t="shared" si="0"/>
        <v>0.14904226617617533</v>
      </c>
      <c r="CE36" s="5">
        <f t="shared" si="1"/>
        <v>-0.98883082622512841</v>
      </c>
      <c r="CG36" s="5">
        <v>31</v>
      </c>
      <c r="CH36" s="5">
        <f t="shared" ref="CH36:CI36" si="17">IF(CH$3=0,-2,CD36)</f>
        <v>-2</v>
      </c>
      <c r="CI36" s="5">
        <f t="shared" si="17"/>
        <v>-2</v>
      </c>
      <c r="DB36" s="5">
        <v>31</v>
      </c>
      <c r="DC36" s="5">
        <f t="shared" si="5"/>
        <v>-2</v>
      </c>
      <c r="DD36" s="5">
        <f t="shared" si="6"/>
        <v>-2</v>
      </c>
    </row>
    <row r="37" spans="1:112" x14ac:dyDescent="0.25">
      <c r="A37" s="66"/>
      <c r="D37" s="66"/>
      <c r="E37" s="66"/>
      <c r="F37" s="66"/>
      <c r="G37" s="66"/>
      <c r="H37" s="66"/>
      <c r="I37" s="66"/>
      <c r="J37" s="66"/>
      <c r="K37" s="4"/>
      <c r="L37" s="4"/>
      <c r="M37" s="4"/>
      <c r="N37" s="4"/>
      <c r="CK37" s="5">
        <f t="shared" ref="CK37:CK66" si="18">MOD(n-CK5,n)</f>
        <v>0</v>
      </c>
      <c r="CL37" s="5">
        <f t="shared" si="14"/>
        <v>6.1257422745431001E-17</v>
      </c>
      <c r="CM37" s="5">
        <f t="shared" si="15"/>
        <v>1</v>
      </c>
      <c r="DB37" s="5">
        <v>32</v>
      </c>
      <c r="DC37" s="5">
        <f t="shared" si="5"/>
        <v>-2</v>
      </c>
      <c r="DD37" s="5">
        <f t="shared" si="6"/>
        <v>-2</v>
      </c>
    </row>
    <row r="38" spans="1:112" x14ac:dyDescent="0.25">
      <c r="A38" s="66"/>
      <c r="D38" s="66"/>
      <c r="E38" s="66"/>
      <c r="F38" s="66"/>
      <c r="G38" s="66"/>
      <c r="H38" s="66"/>
      <c r="I38" s="66"/>
      <c r="J38" s="66"/>
      <c r="K38" s="4"/>
      <c r="L38" s="4"/>
      <c r="M38" s="4"/>
      <c r="N38" s="4"/>
      <c r="CK38" s="5">
        <f t="shared" si="18"/>
        <v>11</v>
      </c>
      <c r="CL38" s="5">
        <f t="shared" si="14"/>
        <v>-0.14904226617617408</v>
      </c>
      <c r="CM38" s="5">
        <f t="shared" si="15"/>
        <v>-0.98883082622512863</v>
      </c>
      <c r="DB38" s="5">
        <v>33</v>
      </c>
      <c r="DC38" s="5">
        <f t="shared" si="5"/>
        <v>-2</v>
      </c>
      <c r="DD38" s="5">
        <f t="shared" si="6"/>
        <v>-2</v>
      </c>
    </row>
    <row r="39" spans="1:112" s="4" customFormat="1" x14ac:dyDescent="0.25">
      <c r="A39" s="66"/>
      <c r="B39" s="66"/>
      <c r="C39" s="66"/>
      <c r="D39" s="66"/>
      <c r="E39" s="66"/>
      <c r="F39" s="66"/>
      <c r="G39" s="66"/>
      <c r="H39" s="66"/>
      <c r="I39" s="66"/>
      <c r="J39" s="66"/>
      <c r="BH39" s="170"/>
      <c r="BI39" s="170"/>
      <c r="BJ39" s="170"/>
      <c r="BK39" s="170"/>
      <c r="BL39" s="170"/>
      <c r="BM39" s="170"/>
      <c r="BN39" s="170"/>
      <c r="BO39" s="170"/>
      <c r="BP39" s="170"/>
      <c r="BQ39" s="170"/>
      <c r="BR39" s="170"/>
      <c r="BS39" s="170"/>
      <c r="CA39" s="170"/>
      <c r="CB39" s="170"/>
      <c r="CC39" s="5"/>
      <c r="CD39" s="5"/>
      <c r="CE39" s="5"/>
      <c r="CF39" s="5"/>
      <c r="CG39" s="5"/>
      <c r="CH39" s="5"/>
      <c r="CI39" s="5"/>
      <c r="CJ39" s="5"/>
      <c r="CK39" s="5">
        <f t="shared" si="18"/>
        <v>10</v>
      </c>
      <c r="CL39" s="5">
        <f t="shared" si="14"/>
        <v>0.14904226617617464</v>
      </c>
      <c r="CM39" s="5">
        <f t="shared" si="15"/>
        <v>-0.98883082622512852</v>
      </c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>
        <v>34</v>
      </c>
      <c r="DC39" s="5">
        <f t="shared" si="5"/>
        <v>-2</v>
      </c>
      <c r="DD39" s="5">
        <f t="shared" si="6"/>
        <v>-2</v>
      </c>
      <c r="DE39" s="5"/>
      <c r="DF39" s="5"/>
      <c r="DG39" s="5"/>
      <c r="DH39" s="5"/>
    </row>
    <row r="40" spans="1:112" s="4" customFormat="1" x14ac:dyDescent="0.25">
      <c r="A40" s="66"/>
      <c r="B40" s="66"/>
      <c r="C40" s="66"/>
      <c r="D40" s="66"/>
      <c r="E40" s="66"/>
      <c r="F40" s="66"/>
      <c r="G40" s="66"/>
      <c r="H40" s="66"/>
      <c r="I40" s="66"/>
      <c r="J40" s="66"/>
      <c r="BH40" s="170"/>
      <c r="BI40" s="170"/>
      <c r="BJ40" s="170"/>
      <c r="BK40" s="170"/>
      <c r="BL40" s="170"/>
      <c r="BM40" s="170"/>
      <c r="BN40" s="170"/>
      <c r="BO40" s="170"/>
      <c r="BP40" s="170"/>
      <c r="BQ40" s="170"/>
      <c r="BR40" s="170"/>
      <c r="BS40" s="170"/>
      <c r="CA40" s="170"/>
      <c r="CB40" s="170"/>
      <c r="CC40" s="5"/>
      <c r="CD40" s="5"/>
      <c r="CE40" s="5"/>
      <c r="CF40" s="5"/>
      <c r="CG40" s="5"/>
      <c r="CH40" s="5"/>
      <c r="CI40" s="5"/>
      <c r="CJ40" s="5"/>
      <c r="CK40" s="5">
        <f t="shared" si="18"/>
        <v>1</v>
      </c>
      <c r="CL40" s="5">
        <f t="shared" si="14"/>
        <v>0.29475517441090432</v>
      </c>
      <c r="CM40" s="5">
        <f t="shared" si="15"/>
        <v>0.95557280578614068</v>
      </c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>
        <v>35</v>
      </c>
      <c r="DC40" s="5">
        <f t="shared" si="5"/>
        <v>-2</v>
      </c>
      <c r="DD40" s="5">
        <f t="shared" si="6"/>
        <v>-2</v>
      </c>
      <c r="DE40" s="5"/>
      <c r="DF40" s="5"/>
      <c r="DG40" s="5"/>
      <c r="DH40" s="5"/>
    </row>
    <row r="41" spans="1:112" s="4" customFormat="1" x14ac:dyDescent="0.25">
      <c r="A41" s="66"/>
      <c r="B41" s="66"/>
      <c r="C41" s="66"/>
      <c r="D41" s="66"/>
      <c r="E41" s="66"/>
      <c r="F41" s="66"/>
      <c r="G41" s="66"/>
      <c r="H41" s="66"/>
      <c r="I41" s="66"/>
      <c r="J41" s="66"/>
      <c r="BH41" s="170"/>
      <c r="BI41" s="170"/>
      <c r="BJ41" s="170"/>
      <c r="BK41" s="170"/>
      <c r="BL41" s="170"/>
      <c r="BM41" s="170"/>
      <c r="BN41" s="170"/>
      <c r="BO41" s="170"/>
      <c r="BP41" s="170"/>
      <c r="BQ41" s="170"/>
      <c r="BR41" s="170"/>
      <c r="BS41" s="170"/>
      <c r="CA41" s="170"/>
      <c r="CB41" s="170"/>
      <c r="CC41" s="5"/>
      <c r="CD41" s="5"/>
      <c r="CE41" s="5"/>
      <c r="CF41" s="5"/>
      <c r="CG41" s="5"/>
      <c r="CH41" s="5"/>
      <c r="CI41" s="5"/>
      <c r="CJ41" s="5"/>
      <c r="CK41" s="5">
        <f t="shared" si="18"/>
        <v>20</v>
      </c>
      <c r="CL41" s="5">
        <f t="shared" si="14"/>
        <v>-0.29475517441090465</v>
      </c>
      <c r="CM41" s="5">
        <f t="shared" si="15"/>
        <v>0.95557280578614057</v>
      </c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>
        <v>36</v>
      </c>
      <c r="DC41" s="5">
        <f t="shared" si="5"/>
        <v>-2</v>
      </c>
      <c r="DD41" s="5">
        <f t="shared" si="6"/>
        <v>-2</v>
      </c>
      <c r="DE41" s="5"/>
      <c r="DF41" s="5"/>
      <c r="DG41" s="5"/>
      <c r="DH41" s="5"/>
    </row>
    <row r="42" spans="1:112" s="4" customFormat="1" x14ac:dyDescent="0.25">
      <c r="A42" s="66"/>
      <c r="B42" s="66"/>
      <c r="C42" s="66"/>
      <c r="D42" s="66"/>
      <c r="E42" s="66"/>
      <c r="F42" s="66"/>
      <c r="G42" s="66"/>
      <c r="H42" s="66"/>
      <c r="I42" s="66"/>
      <c r="J42" s="66"/>
      <c r="BH42" s="170"/>
      <c r="BI42" s="170"/>
      <c r="BJ42" s="170"/>
      <c r="BK42" s="170"/>
      <c r="BL42" s="170"/>
      <c r="BM42" s="170"/>
      <c r="BN42" s="170"/>
      <c r="BO42" s="170"/>
      <c r="BP42" s="170"/>
      <c r="BQ42" s="170"/>
      <c r="BR42" s="170"/>
      <c r="BS42" s="170"/>
      <c r="CA42" s="170"/>
      <c r="CB42" s="170"/>
      <c r="CC42" s="5"/>
      <c r="CD42" s="5"/>
      <c r="CE42" s="5"/>
      <c r="CF42" s="5"/>
      <c r="CG42" s="5"/>
      <c r="CH42" s="5"/>
      <c r="CI42" s="5"/>
      <c r="CJ42" s="5"/>
      <c r="CK42" s="5">
        <f t="shared" si="18"/>
        <v>12</v>
      </c>
      <c r="CL42" s="5">
        <f t="shared" si="14"/>
        <v>-0.43388373911755806</v>
      </c>
      <c r="CM42" s="5">
        <f t="shared" si="15"/>
        <v>-0.90096886790241915</v>
      </c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>
        <v>37</v>
      </c>
      <c r="DC42" s="5">
        <f t="shared" si="5"/>
        <v>-2</v>
      </c>
      <c r="DD42" s="5">
        <f t="shared" si="6"/>
        <v>-2</v>
      </c>
      <c r="DE42" s="5"/>
      <c r="DF42" s="5"/>
      <c r="DG42" s="5"/>
      <c r="DH42" s="5"/>
    </row>
    <row r="43" spans="1:112" s="4" customFormat="1" x14ac:dyDescent="0.25">
      <c r="A43" s="66"/>
      <c r="B43" s="66"/>
      <c r="C43" s="66"/>
      <c r="D43" s="66"/>
      <c r="E43" s="66"/>
      <c r="F43" s="66"/>
      <c r="G43" s="66"/>
      <c r="H43" s="66"/>
      <c r="I43" s="66"/>
      <c r="J43" s="66"/>
      <c r="BH43" s="170"/>
      <c r="BI43" s="170"/>
      <c r="BJ43" s="170"/>
      <c r="BK43" s="170"/>
      <c r="BL43" s="170"/>
      <c r="BM43" s="170"/>
      <c r="BN43" s="170"/>
      <c r="BO43" s="170"/>
      <c r="BP43" s="170"/>
      <c r="BQ43" s="170"/>
      <c r="BR43" s="170"/>
      <c r="BS43" s="170"/>
      <c r="CA43" s="170"/>
      <c r="CB43" s="170"/>
      <c r="CC43" s="5"/>
      <c r="CD43" s="5"/>
      <c r="CE43" s="5"/>
      <c r="CF43" s="5"/>
      <c r="CG43" s="5"/>
      <c r="CH43" s="5"/>
      <c r="CI43" s="5"/>
      <c r="CJ43" s="5"/>
      <c r="CK43" s="5">
        <f t="shared" si="18"/>
        <v>9</v>
      </c>
      <c r="CL43" s="5">
        <f t="shared" si="14"/>
        <v>0.43388373911755818</v>
      </c>
      <c r="CM43" s="5">
        <f t="shared" si="15"/>
        <v>-0.90096886790241915</v>
      </c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>
        <v>38</v>
      </c>
      <c r="DC43" s="5">
        <f t="shared" si="5"/>
        <v>-2</v>
      </c>
      <c r="DD43" s="5">
        <f t="shared" si="6"/>
        <v>-2</v>
      </c>
      <c r="DE43" s="5"/>
      <c r="DF43" s="5"/>
      <c r="DG43" s="5"/>
      <c r="DH43" s="5"/>
    </row>
    <row r="44" spans="1:112" s="4" customFormat="1" x14ac:dyDescent="0.25">
      <c r="A44" s="66"/>
      <c r="B44" s="66"/>
      <c r="C44" s="66"/>
      <c r="D44" s="66"/>
      <c r="E44" s="66"/>
      <c r="F44" s="66"/>
      <c r="G44" s="66"/>
      <c r="H44" s="66"/>
      <c r="I44" s="66"/>
      <c r="J44" s="66"/>
      <c r="BH44" s="170"/>
      <c r="BI44" s="170"/>
      <c r="BJ44" s="170"/>
      <c r="BK44" s="170"/>
      <c r="BL44" s="170"/>
      <c r="BM44" s="170"/>
      <c r="BN44" s="170"/>
      <c r="BO44" s="170"/>
      <c r="BP44" s="170"/>
      <c r="BQ44" s="170"/>
      <c r="BR44" s="170"/>
      <c r="BS44" s="170"/>
      <c r="CA44" s="170"/>
      <c r="CB44" s="170"/>
      <c r="CC44" s="5"/>
      <c r="CD44" s="5"/>
      <c r="CE44" s="5"/>
      <c r="CF44" s="5"/>
      <c r="CG44" s="5"/>
      <c r="CH44" s="5"/>
      <c r="CI44" s="5"/>
      <c r="CJ44" s="5"/>
      <c r="CK44" s="5">
        <f t="shared" si="18"/>
        <v>2</v>
      </c>
      <c r="CL44" s="5">
        <f t="shared" si="14"/>
        <v>0.56332005806362206</v>
      </c>
      <c r="CM44" s="5">
        <f t="shared" si="15"/>
        <v>0.8262387743159948</v>
      </c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>
        <v>39</v>
      </c>
      <c r="DC44" s="5">
        <f t="shared" si="5"/>
        <v>-2</v>
      </c>
      <c r="DD44" s="5">
        <f t="shared" si="6"/>
        <v>-2</v>
      </c>
      <c r="DE44" s="5"/>
      <c r="DF44" s="5"/>
      <c r="DG44" s="5"/>
      <c r="DH44" s="5"/>
    </row>
    <row r="45" spans="1:112" s="4" customFormat="1" x14ac:dyDescent="0.25">
      <c r="A45" s="66"/>
      <c r="B45" s="66"/>
      <c r="C45" s="66"/>
      <c r="D45" s="66"/>
      <c r="E45" s="66"/>
      <c r="F45" s="66"/>
      <c r="G45" s="66"/>
      <c r="H45" s="66"/>
      <c r="I45" s="66"/>
      <c r="J45" s="66"/>
      <c r="BH45" s="170"/>
      <c r="BI45" s="170"/>
      <c r="BJ45" s="170"/>
      <c r="BK45" s="170"/>
      <c r="BL45" s="170"/>
      <c r="BM45" s="170"/>
      <c r="BN45" s="170"/>
      <c r="BO45" s="170"/>
      <c r="BP45" s="170"/>
      <c r="BQ45" s="170"/>
      <c r="BR45" s="170"/>
      <c r="BS45" s="170"/>
      <c r="CA45" s="170"/>
      <c r="CB45" s="170"/>
      <c r="CC45" s="5"/>
      <c r="CD45" s="5"/>
      <c r="CE45" s="5"/>
      <c r="CF45" s="5"/>
      <c r="CG45" s="5"/>
      <c r="CH45" s="5"/>
      <c r="CI45" s="5"/>
      <c r="CJ45" s="5"/>
      <c r="CK45" s="5">
        <f t="shared" si="18"/>
        <v>19</v>
      </c>
      <c r="CL45" s="5">
        <f t="shared" si="14"/>
        <v>-0.56332005806362262</v>
      </c>
      <c r="CM45" s="5">
        <f t="shared" si="15"/>
        <v>0.82623877431599446</v>
      </c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>
        <v>40</v>
      </c>
      <c r="DC45" s="5">
        <f t="shared" si="5"/>
        <v>-2</v>
      </c>
      <c r="DD45" s="5">
        <f t="shared" si="6"/>
        <v>-2</v>
      </c>
      <c r="DE45" s="5"/>
      <c r="DF45" s="5"/>
      <c r="DG45" s="5"/>
      <c r="DH45" s="5"/>
    </row>
    <row r="46" spans="1:112" s="4" customFormat="1" x14ac:dyDescent="0.25">
      <c r="BH46" s="170"/>
      <c r="BI46" s="170"/>
      <c r="BJ46" s="170"/>
      <c r="BK46" s="170"/>
      <c r="BL46" s="170"/>
      <c r="BM46" s="170"/>
      <c r="BN46" s="170"/>
      <c r="BO46" s="170"/>
      <c r="BP46" s="170"/>
      <c r="BQ46" s="170"/>
      <c r="BR46" s="170"/>
      <c r="BS46" s="170"/>
      <c r="CA46" s="170"/>
      <c r="CB46" s="170"/>
      <c r="CC46" s="5"/>
      <c r="CD46" s="5"/>
      <c r="CE46" s="5"/>
      <c r="CF46" s="5"/>
      <c r="CG46" s="5"/>
      <c r="CH46" s="5"/>
      <c r="CI46" s="5"/>
      <c r="CJ46" s="5"/>
      <c r="CK46" s="5">
        <f t="shared" si="18"/>
        <v>13</v>
      </c>
      <c r="CL46" s="5">
        <f t="shared" si="14"/>
        <v>-0.68017273777091958</v>
      </c>
      <c r="CM46" s="5">
        <f t="shared" si="15"/>
        <v>-0.73305187182982623</v>
      </c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>
        <v>41</v>
      </c>
      <c r="DC46" s="5">
        <f t="shared" si="5"/>
        <v>-2</v>
      </c>
      <c r="DD46" s="5">
        <f t="shared" si="6"/>
        <v>-2</v>
      </c>
      <c r="DE46" s="5"/>
      <c r="DF46" s="5"/>
      <c r="DG46" s="5"/>
      <c r="DH46" s="5"/>
    </row>
    <row r="47" spans="1:112" s="4" customFormat="1" x14ac:dyDescent="0.25">
      <c r="BH47" s="170"/>
      <c r="BI47" s="170"/>
      <c r="BJ47" s="170"/>
      <c r="BK47" s="170"/>
      <c r="BL47" s="170"/>
      <c r="BM47" s="170"/>
      <c r="BN47" s="170"/>
      <c r="BO47" s="170"/>
      <c r="BP47" s="170"/>
      <c r="BQ47" s="170"/>
      <c r="BR47" s="170"/>
      <c r="BS47" s="170"/>
      <c r="CA47" s="170"/>
      <c r="CB47" s="170"/>
      <c r="CC47" s="5"/>
      <c r="CD47" s="5"/>
      <c r="CE47" s="5"/>
      <c r="CF47" s="5"/>
      <c r="CG47" s="5"/>
      <c r="CH47" s="5"/>
      <c r="CI47" s="5"/>
      <c r="CJ47" s="5"/>
      <c r="CK47" s="5">
        <f t="shared" si="18"/>
        <v>8</v>
      </c>
      <c r="CL47" s="5">
        <f t="shared" si="14"/>
        <v>0.68017273777091936</v>
      </c>
      <c r="CM47" s="5">
        <f t="shared" si="15"/>
        <v>-0.73305187182982645</v>
      </c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>
        <v>42</v>
      </c>
      <c r="DC47" s="5">
        <f t="shared" si="5"/>
        <v>-2</v>
      </c>
      <c r="DD47" s="5">
        <f t="shared" si="6"/>
        <v>-2</v>
      </c>
      <c r="DE47" s="5"/>
      <c r="DF47" s="5"/>
      <c r="DG47" s="5"/>
      <c r="DH47" s="5"/>
    </row>
    <row r="48" spans="1:112" s="4" customFormat="1" x14ac:dyDescent="0.25">
      <c r="BH48" s="170"/>
      <c r="BI48" s="170"/>
      <c r="BJ48" s="170"/>
      <c r="BK48" s="170"/>
      <c r="BL48" s="170"/>
      <c r="BM48" s="170"/>
      <c r="BN48" s="170"/>
      <c r="BO48" s="170"/>
      <c r="BP48" s="170"/>
      <c r="BQ48" s="170"/>
      <c r="BR48" s="170"/>
      <c r="BS48" s="170"/>
      <c r="CA48" s="170"/>
      <c r="CB48" s="170"/>
      <c r="CC48" s="5"/>
      <c r="CD48" s="5"/>
      <c r="CE48" s="5"/>
      <c r="CF48" s="5"/>
      <c r="CG48" s="5"/>
      <c r="CH48" s="5"/>
      <c r="CI48" s="5"/>
      <c r="CJ48" s="5"/>
      <c r="CK48" s="5">
        <f t="shared" si="18"/>
        <v>3</v>
      </c>
      <c r="CL48" s="5">
        <f t="shared" si="14"/>
        <v>0.7818314824680298</v>
      </c>
      <c r="CM48" s="5">
        <f t="shared" si="15"/>
        <v>0.62348980185873348</v>
      </c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>
        <v>43</v>
      </c>
      <c r="DC48" s="5">
        <f t="shared" si="5"/>
        <v>-2</v>
      </c>
      <c r="DD48" s="5">
        <f t="shared" si="6"/>
        <v>-2</v>
      </c>
      <c r="DE48" s="5"/>
      <c r="DF48" s="5"/>
      <c r="DG48" s="5"/>
      <c r="DH48" s="5"/>
    </row>
    <row r="49" spans="60:112" s="4" customFormat="1" x14ac:dyDescent="0.25">
      <c r="BH49" s="170"/>
      <c r="BI49" s="170"/>
      <c r="BJ49" s="170"/>
      <c r="BK49" s="170"/>
      <c r="BL49" s="170"/>
      <c r="BM49" s="170"/>
      <c r="BN49" s="170"/>
      <c r="BO49" s="170"/>
      <c r="BP49" s="170"/>
      <c r="BQ49" s="170"/>
      <c r="BR49" s="170"/>
      <c r="BS49" s="170"/>
      <c r="CA49" s="170"/>
      <c r="CB49" s="170"/>
      <c r="CC49" s="5"/>
      <c r="CD49" s="5"/>
      <c r="CE49" s="5"/>
      <c r="CF49" s="5"/>
      <c r="CG49" s="5"/>
      <c r="CH49" s="5"/>
      <c r="CI49" s="5"/>
      <c r="CJ49" s="5"/>
      <c r="CK49" s="5">
        <f t="shared" si="18"/>
        <v>18</v>
      </c>
      <c r="CL49" s="5">
        <f t="shared" si="14"/>
        <v>-0.78183148246802991</v>
      </c>
      <c r="CM49" s="5">
        <f t="shared" si="15"/>
        <v>0.62348980185873337</v>
      </c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>
        <v>44</v>
      </c>
      <c r="DC49" s="5">
        <f t="shared" si="5"/>
        <v>-2</v>
      </c>
      <c r="DD49" s="5">
        <f t="shared" si="6"/>
        <v>-2</v>
      </c>
      <c r="DE49" s="5"/>
      <c r="DF49" s="5"/>
      <c r="DG49" s="5"/>
      <c r="DH49" s="5"/>
    </row>
    <row r="50" spans="60:112" s="4" customFormat="1" x14ac:dyDescent="0.25">
      <c r="BH50" s="170"/>
      <c r="BI50" s="170"/>
      <c r="BJ50" s="170"/>
      <c r="BK50" s="170"/>
      <c r="BL50" s="170"/>
      <c r="BM50" s="170"/>
      <c r="BN50" s="170"/>
      <c r="BO50" s="170"/>
      <c r="BP50" s="170"/>
      <c r="BQ50" s="170"/>
      <c r="BR50" s="170"/>
      <c r="BS50" s="170"/>
      <c r="CA50" s="170"/>
      <c r="CB50" s="170"/>
      <c r="CC50" s="5"/>
      <c r="CD50" s="5"/>
      <c r="CE50" s="5"/>
      <c r="CF50" s="5"/>
      <c r="CG50" s="5"/>
      <c r="CH50" s="5"/>
      <c r="CI50" s="5"/>
      <c r="CJ50" s="5"/>
      <c r="CK50" s="5">
        <f t="shared" si="18"/>
        <v>14</v>
      </c>
      <c r="CL50" s="5">
        <f t="shared" si="14"/>
        <v>-0.86602540378443849</v>
      </c>
      <c r="CM50" s="5">
        <f t="shared" si="15"/>
        <v>-0.50000000000000033</v>
      </c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>
        <v>45</v>
      </c>
      <c r="DC50" s="5">
        <f t="shared" si="5"/>
        <v>-2</v>
      </c>
      <c r="DD50" s="5">
        <f t="shared" si="6"/>
        <v>-2</v>
      </c>
      <c r="DE50" s="5"/>
      <c r="DF50" s="5"/>
      <c r="DG50" s="5"/>
      <c r="DH50" s="5"/>
    </row>
    <row r="51" spans="60:112" s="4" customFormat="1" x14ac:dyDescent="0.25">
      <c r="BH51" s="170"/>
      <c r="BI51" s="170"/>
      <c r="BJ51" s="170"/>
      <c r="BK51" s="170"/>
      <c r="BL51" s="170"/>
      <c r="BM51" s="170"/>
      <c r="BN51" s="170"/>
      <c r="BO51" s="170"/>
      <c r="BP51" s="170"/>
      <c r="BQ51" s="170"/>
      <c r="BR51" s="170"/>
      <c r="BS51" s="170"/>
      <c r="CA51" s="170"/>
      <c r="CB51" s="170"/>
      <c r="CC51" s="5"/>
      <c r="CD51" s="5"/>
      <c r="CE51" s="5"/>
      <c r="CF51" s="5"/>
      <c r="CG51" s="5"/>
      <c r="CH51" s="5"/>
      <c r="CI51" s="5"/>
      <c r="CJ51" s="5"/>
      <c r="CK51" s="5">
        <f t="shared" si="18"/>
        <v>7</v>
      </c>
      <c r="CL51" s="5">
        <f t="shared" si="14"/>
        <v>0.86602540378443871</v>
      </c>
      <c r="CM51" s="5">
        <f t="shared" si="15"/>
        <v>-0.49999999999999983</v>
      </c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>
        <v>46</v>
      </c>
      <c r="DC51" s="5">
        <f t="shared" si="5"/>
        <v>-2</v>
      </c>
      <c r="DD51" s="5">
        <f t="shared" si="6"/>
        <v>-2</v>
      </c>
      <c r="DE51" s="5"/>
      <c r="DF51" s="5"/>
      <c r="DG51" s="5"/>
      <c r="DH51" s="5"/>
    </row>
    <row r="52" spans="60:112" s="4" customFormat="1" x14ac:dyDescent="0.25">
      <c r="BH52" s="170"/>
      <c r="BI52" s="170"/>
      <c r="BJ52" s="170"/>
      <c r="BK52" s="170"/>
      <c r="BL52" s="170"/>
      <c r="BM52" s="170"/>
      <c r="BN52" s="170"/>
      <c r="BO52" s="170"/>
      <c r="BP52" s="170"/>
      <c r="BQ52" s="170"/>
      <c r="BR52" s="170"/>
      <c r="BS52" s="170"/>
      <c r="CA52" s="170"/>
      <c r="CB52" s="170"/>
      <c r="CC52" s="5"/>
      <c r="CD52" s="5"/>
      <c r="CE52" s="5"/>
      <c r="CF52" s="5"/>
      <c r="CG52" s="5"/>
      <c r="CH52" s="5"/>
      <c r="CI52" s="5"/>
      <c r="CJ52" s="5"/>
      <c r="CK52" s="5">
        <f t="shared" si="18"/>
        <v>4</v>
      </c>
      <c r="CL52" s="5">
        <f t="shared" si="14"/>
        <v>0.93087374864420425</v>
      </c>
      <c r="CM52" s="5">
        <f t="shared" si="15"/>
        <v>0.36534102436639493</v>
      </c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>
        <v>47</v>
      </c>
      <c r="DC52" s="5">
        <f t="shared" si="5"/>
        <v>-2</v>
      </c>
      <c r="DD52" s="5">
        <f t="shared" si="6"/>
        <v>-2</v>
      </c>
      <c r="DE52" s="5"/>
      <c r="DF52" s="5"/>
      <c r="DG52" s="5"/>
      <c r="DH52" s="5"/>
    </row>
    <row r="53" spans="60:112" s="4" customFormat="1" x14ac:dyDescent="0.25">
      <c r="BH53" s="170"/>
      <c r="BI53" s="170"/>
      <c r="BJ53" s="170"/>
      <c r="BK53" s="170"/>
      <c r="BL53" s="170"/>
      <c r="BM53" s="170"/>
      <c r="BN53" s="170"/>
      <c r="BO53" s="170"/>
      <c r="BP53" s="170"/>
      <c r="BQ53" s="170"/>
      <c r="BR53" s="170"/>
      <c r="BS53" s="170"/>
      <c r="CA53" s="170"/>
      <c r="CB53" s="170"/>
      <c r="CC53" s="5"/>
      <c r="CD53" s="5"/>
      <c r="CE53" s="5"/>
      <c r="CF53" s="5"/>
      <c r="CG53" s="5"/>
      <c r="CH53" s="5"/>
      <c r="CI53" s="5"/>
      <c r="CJ53" s="5"/>
      <c r="CK53" s="5">
        <f t="shared" si="18"/>
        <v>17</v>
      </c>
      <c r="CL53" s="5">
        <f t="shared" si="14"/>
        <v>-0.93087374864420414</v>
      </c>
      <c r="CM53" s="5">
        <f t="shared" si="15"/>
        <v>0.36534102436639543</v>
      </c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>
        <v>48</v>
      </c>
      <c r="DC53" s="5">
        <f t="shared" si="5"/>
        <v>-2</v>
      </c>
      <c r="DD53" s="5">
        <f t="shared" si="6"/>
        <v>-2</v>
      </c>
      <c r="DE53" s="5"/>
      <c r="DF53" s="5"/>
      <c r="DG53" s="5"/>
      <c r="DH53" s="5"/>
    </row>
    <row r="54" spans="60:112" s="4" customFormat="1" x14ac:dyDescent="0.25">
      <c r="BH54" s="170"/>
      <c r="BI54" s="170"/>
      <c r="BJ54" s="170"/>
      <c r="BK54" s="170"/>
      <c r="BL54" s="170"/>
      <c r="BM54" s="170"/>
      <c r="BN54" s="170"/>
      <c r="BO54" s="170"/>
      <c r="BP54" s="170"/>
      <c r="BQ54" s="170"/>
      <c r="BR54" s="170"/>
      <c r="BS54" s="170"/>
      <c r="CA54" s="170"/>
      <c r="CB54" s="170"/>
      <c r="CC54" s="5"/>
      <c r="CD54" s="5"/>
      <c r="CE54" s="5"/>
      <c r="CF54" s="5"/>
      <c r="CG54" s="5"/>
      <c r="CH54" s="5"/>
      <c r="CI54" s="5"/>
      <c r="CJ54" s="5"/>
      <c r="CK54" s="5">
        <f t="shared" si="18"/>
        <v>15</v>
      </c>
      <c r="CL54" s="5">
        <f t="shared" si="14"/>
        <v>-0.97492791218182362</v>
      </c>
      <c r="CM54" s="5">
        <f t="shared" si="15"/>
        <v>-0.2225209339563145</v>
      </c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>
        <v>49</v>
      </c>
      <c r="DC54" s="5">
        <f t="shared" si="5"/>
        <v>-2</v>
      </c>
      <c r="DD54" s="5">
        <f t="shared" si="6"/>
        <v>-2</v>
      </c>
      <c r="DE54" s="5"/>
      <c r="DF54" s="5"/>
      <c r="DG54" s="5"/>
      <c r="DH54" s="5"/>
    </row>
    <row r="55" spans="60:112" s="4" customFormat="1" x14ac:dyDescent="0.25">
      <c r="BH55" s="170"/>
      <c r="BI55" s="170"/>
      <c r="BJ55" s="170"/>
      <c r="BK55" s="170"/>
      <c r="BL55" s="170"/>
      <c r="BM55" s="170"/>
      <c r="BN55" s="170"/>
      <c r="BO55" s="170"/>
      <c r="BP55" s="170"/>
      <c r="BQ55" s="170"/>
      <c r="BR55" s="170"/>
      <c r="BS55" s="170"/>
      <c r="CA55" s="170"/>
      <c r="CB55" s="170"/>
      <c r="CC55" s="5"/>
      <c r="CD55" s="5"/>
      <c r="CE55" s="5"/>
      <c r="CF55" s="5"/>
      <c r="CG55" s="5"/>
      <c r="CH55" s="5"/>
      <c r="CI55" s="5"/>
      <c r="CJ55" s="5"/>
      <c r="CK55" s="5">
        <f t="shared" si="18"/>
        <v>6</v>
      </c>
      <c r="CL55" s="5">
        <f t="shared" si="14"/>
        <v>0.97492791218182362</v>
      </c>
      <c r="CM55" s="5">
        <f t="shared" si="15"/>
        <v>-0.22252093395631439</v>
      </c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>
        <v>50</v>
      </c>
      <c r="DC55" s="5">
        <f t="shared" si="5"/>
        <v>-2</v>
      </c>
      <c r="DD55" s="5">
        <f t="shared" si="6"/>
        <v>-2</v>
      </c>
      <c r="DE55" s="5"/>
      <c r="DF55" s="5"/>
      <c r="DG55" s="5"/>
      <c r="DH55" s="5"/>
    </row>
    <row r="56" spans="60:112" s="4" customFormat="1" x14ac:dyDescent="0.25">
      <c r="BH56" s="170"/>
      <c r="BI56" s="170"/>
      <c r="BJ56" s="170"/>
      <c r="BK56" s="170"/>
      <c r="BL56" s="170"/>
      <c r="BM56" s="170"/>
      <c r="BN56" s="170"/>
      <c r="BO56" s="170"/>
      <c r="BP56" s="170"/>
      <c r="BQ56" s="170"/>
      <c r="BR56" s="170"/>
      <c r="BS56" s="170"/>
      <c r="CA56" s="170"/>
      <c r="CB56" s="170"/>
      <c r="CC56" s="5"/>
      <c r="CD56" s="5"/>
      <c r="CE56" s="5"/>
      <c r="CF56" s="5"/>
      <c r="CG56" s="5"/>
      <c r="CH56" s="5"/>
      <c r="CI56" s="5"/>
      <c r="CJ56" s="5"/>
      <c r="CK56" s="5">
        <f t="shared" si="18"/>
        <v>5</v>
      </c>
      <c r="CL56" s="5">
        <f t="shared" si="14"/>
        <v>0.99720379718118013</v>
      </c>
      <c r="CM56" s="5">
        <f t="shared" si="15"/>
        <v>7.4730093586424323E-2</v>
      </c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>
        <v>51</v>
      </c>
      <c r="DC56" s="5">
        <f t="shared" si="5"/>
        <v>-2</v>
      </c>
      <c r="DD56" s="5">
        <f t="shared" si="6"/>
        <v>-2</v>
      </c>
      <c r="DE56" s="5"/>
      <c r="DF56" s="5"/>
      <c r="DG56" s="5"/>
      <c r="DH56" s="5"/>
    </row>
    <row r="57" spans="60:112" s="4" customFormat="1" x14ac:dyDescent="0.25">
      <c r="BH57" s="170"/>
      <c r="BI57" s="170"/>
      <c r="BJ57" s="170"/>
      <c r="BK57" s="170"/>
      <c r="BL57" s="170"/>
      <c r="BM57" s="170"/>
      <c r="BN57" s="170"/>
      <c r="BO57" s="170"/>
      <c r="BP57" s="170"/>
      <c r="BQ57" s="170"/>
      <c r="BR57" s="170"/>
      <c r="BS57" s="170"/>
      <c r="CA57" s="170"/>
      <c r="CB57" s="170"/>
      <c r="CC57" s="5"/>
      <c r="CD57" s="5"/>
      <c r="CE57" s="5"/>
      <c r="CF57" s="5"/>
      <c r="CG57" s="5"/>
      <c r="CH57" s="5"/>
      <c r="CI57" s="5"/>
      <c r="CJ57" s="5"/>
      <c r="CK57" s="5">
        <f t="shared" si="18"/>
        <v>16</v>
      </c>
      <c r="CL57" s="5">
        <f t="shared" si="14"/>
        <v>-0.99720379718118013</v>
      </c>
      <c r="CM57" s="5">
        <f t="shared" si="15"/>
        <v>7.473009358642442E-2</v>
      </c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>
        <v>52</v>
      </c>
      <c r="DC57" s="5">
        <f t="shared" si="5"/>
        <v>-2</v>
      </c>
      <c r="DD57" s="5">
        <f t="shared" si="6"/>
        <v>-2</v>
      </c>
      <c r="DE57" s="5"/>
      <c r="DF57" s="5"/>
      <c r="DG57" s="5"/>
      <c r="DH57" s="5"/>
    </row>
    <row r="58" spans="60:112" s="4" customFormat="1" x14ac:dyDescent="0.25">
      <c r="BH58" s="170"/>
      <c r="BI58" s="170"/>
      <c r="BJ58" s="170"/>
      <c r="BK58" s="170"/>
      <c r="BL58" s="170"/>
      <c r="BM58" s="170"/>
      <c r="BN58" s="170"/>
      <c r="BO58" s="170"/>
      <c r="BP58" s="170"/>
      <c r="BQ58" s="170"/>
      <c r="BR58" s="170"/>
      <c r="BS58" s="170"/>
      <c r="CA58" s="170"/>
      <c r="CB58" s="170"/>
      <c r="CC58" s="5"/>
      <c r="CD58" s="5"/>
      <c r="CE58" s="5"/>
      <c r="CF58" s="5"/>
      <c r="CG58" s="5"/>
      <c r="CH58" s="5"/>
      <c r="CI58" s="5"/>
      <c r="CJ58" s="5"/>
      <c r="CK58" s="5">
        <f t="shared" si="18"/>
        <v>16</v>
      </c>
      <c r="CL58" s="5">
        <f t="shared" si="14"/>
        <v>-0.99720379718118013</v>
      </c>
      <c r="CM58" s="5">
        <f t="shared" si="15"/>
        <v>7.473009358642442E-2</v>
      </c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>
        <v>53</v>
      </c>
      <c r="DC58" s="5">
        <f t="shared" si="5"/>
        <v>-2</v>
      </c>
      <c r="DD58" s="5">
        <f t="shared" si="6"/>
        <v>-2</v>
      </c>
      <c r="DE58" s="5"/>
      <c r="DF58" s="5"/>
      <c r="DG58" s="5"/>
      <c r="DH58" s="5"/>
    </row>
    <row r="59" spans="60:112" s="4" customFormat="1" x14ac:dyDescent="0.25">
      <c r="BH59" s="170"/>
      <c r="BI59" s="170"/>
      <c r="BJ59" s="170"/>
      <c r="BK59" s="170"/>
      <c r="BL59" s="170"/>
      <c r="BM59" s="170"/>
      <c r="BN59" s="170"/>
      <c r="BO59" s="170"/>
      <c r="BP59" s="170"/>
      <c r="BQ59" s="170"/>
      <c r="BR59" s="170"/>
      <c r="BS59" s="170"/>
      <c r="CA59" s="170"/>
      <c r="CB59" s="170"/>
      <c r="CC59" s="5"/>
      <c r="CD59" s="5"/>
      <c r="CE59" s="5"/>
      <c r="CF59" s="5"/>
      <c r="CG59" s="5"/>
      <c r="CH59" s="5"/>
      <c r="CI59" s="5"/>
      <c r="CJ59" s="5"/>
      <c r="CK59" s="5">
        <f t="shared" si="18"/>
        <v>5</v>
      </c>
      <c r="CL59" s="5">
        <f t="shared" si="14"/>
        <v>0.99720379718118013</v>
      </c>
      <c r="CM59" s="5">
        <f t="shared" si="15"/>
        <v>7.4730093586424323E-2</v>
      </c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>
        <v>54</v>
      </c>
      <c r="DC59" s="5">
        <f t="shared" si="5"/>
        <v>-2</v>
      </c>
      <c r="DD59" s="5">
        <f t="shared" si="6"/>
        <v>-2</v>
      </c>
      <c r="DE59" s="5"/>
      <c r="DF59" s="5"/>
      <c r="DG59" s="5"/>
      <c r="DH59" s="5"/>
    </row>
    <row r="60" spans="60:112" s="4" customFormat="1" x14ac:dyDescent="0.25">
      <c r="BH60" s="170"/>
      <c r="BI60" s="170"/>
      <c r="BJ60" s="170"/>
      <c r="BK60" s="170"/>
      <c r="BL60" s="170"/>
      <c r="BM60" s="170"/>
      <c r="BN60" s="170"/>
      <c r="BO60" s="170"/>
      <c r="BP60" s="170"/>
      <c r="BQ60" s="170"/>
      <c r="BR60" s="170"/>
      <c r="BS60" s="170"/>
      <c r="CA60" s="170"/>
      <c r="CB60" s="170"/>
      <c r="CC60" s="5"/>
      <c r="CD60" s="5"/>
      <c r="CE60" s="5"/>
      <c r="CF60" s="5"/>
      <c r="CG60" s="5"/>
      <c r="CH60" s="5"/>
      <c r="CI60" s="5"/>
      <c r="CJ60" s="5"/>
      <c r="CK60" s="5">
        <f t="shared" si="18"/>
        <v>6</v>
      </c>
      <c r="CL60" s="5">
        <f t="shared" si="14"/>
        <v>0.97492791218182362</v>
      </c>
      <c r="CM60" s="5">
        <f t="shared" si="15"/>
        <v>-0.22252093395631439</v>
      </c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>
        <v>55</v>
      </c>
      <c r="DC60" s="5">
        <f t="shared" si="5"/>
        <v>-2</v>
      </c>
      <c r="DD60" s="5">
        <f t="shared" si="6"/>
        <v>-2</v>
      </c>
      <c r="DE60" s="5"/>
      <c r="DF60" s="5"/>
      <c r="DG60" s="5"/>
      <c r="DH60" s="5"/>
    </row>
    <row r="61" spans="60:112" s="4" customFormat="1" x14ac:dyDescent="0.25">
      <c r="BH61" s="170"/>
      <c r="BI61" s="170"/>
      <c r="BJ61" s="170"/>
      <c r="BK61" s="170"/>
      <c r="BL61" s="170"/>
      <c r="BM61" s="170"/>
      <c r="BN61" s="170"/>
      <c r="BO61" s="170"/>
      <c r="BP61" s="170"/>
      <c r="BQ61" s="170"/>
      <c r="BR61" s="170"/>
      <c r="BS61" s="170"/>
      <c r="CA61" s="170"/>
      <c r="CB61" s="170"/>
      <c r="CC61" s="5"/>
      <c r="CD61" s="5"/>
      <c r="CE61" s="5"/>
      <c r="CF61" s="5"/>
      <c r="CG61" s="5"/>
      <c r="CH61" s="5"/>
      <c r="CI61" s="5"/>
      <c r="CJ61" s="5"/>
      <c r="CK61" s="5">
        <f t="shared" si="18"/>
        <v>15</v>
      </c>
      <c r="CL61" s="5">
        <f t="shared" si="14"/>
        <v>-0.97492791218182362</v>
      </c>
      <c r="CM61" s="5">
        <f t="shared" si="15"/>
        <v>-0.2225209339563145</v>
      </c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>
        <v>56</v>
      </c>
      <c r="DC61" s="5">
        <f t="shared" si="5"/>
        <v>-2</v>
      </c>
      <c r="DD61" s="5">
        <f t="shared" si="6"/>
        <v>-2</v>
      </c>
      <c r="DE61" s="5"/>
      <c r="DF61" s="5"/>
      <c r="DG61" s="5"/>
      <c r="DH61" s="5"/>
    </row>
    <row r="62" spans="60:112" s="4" customFormat="1" x14ac:dyDescent="0.25">
      <c r="BH62" s="170"/>
      <c r="BI62" s="170"/>
      <c r="BJ62" s="170"/>
      <c r="BK62" s="170"/>
      <c r="BL62" s="170"/>
      <c r="BM62" s="170"/>
      <c r="BN62" s="170"/>
      <c r="BO62" s="170"/>
      <c r="BP62" s="170"/>
      <c r="BQ62" s="170"/>
      <c r="BR62" s="170"/>
      <c r="BS62" s="170"/>
      <c r="CA62" s="170"/>
      <c r="CB62" s="170"/>
      <c r="CC62" s="5"/>
      <c r="CD62" s="5"/>
      <c r="CE62" s="5"/>
      <c r="CF62" s="5"/>
      <c r="CG62" s="5"/>
      <c r="CH62" s="5"/>
      <c r="CI62" s="5"/>
      <c r="CJ62" s="5"/>
      <c r="CK62" s="5">
        <f t="shared" si="18"/>
        <v>17</v>
      </c>
      <c r="CL62" s="5">
        <f t="shared" si="14"/>
        <v>-0.93087374864420414</v>
      </c>
      <c r="CM62" s="5">
        <f t="shared" si="15"/>
        <v>0.36534102436639543</v>
      </c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>
        <v>57</v>
      </c>
      <c r="DC62" s="5">
        <f t="shared" si="5"/>
        <v>-2</v>
      </c>
      <c r="DD62" s="5">
        <f t="shared" si="6"/>
        <v>-2</v>
      </c>
      <c r="DE62" s="5"/>
      <c r="DF62" s="5"/>
      <c r="DG62" s="5"/>
      <c r="DH62" s="5"/>
    </row>
    <row r="63" spans="60:112" s="4" customFormat="1" x14ac:dyDescent="0.25">
      <c r="BH63" s="170"/>
      <c r="BI63" s="170"/>
      <c r="BJ63" s="170"/>
      <c r="BK63" s="170"/>
      <c r="BL63" s="170"/>
      <c r="BM63" s="170"/>
      <c r="BN63" s="170"/>
      <c r="BO63" s="170"/>
      <c r="BP63" s="170"/>
      <c r="BQ63" s="170"/>
      <c r="BR63" s="170"/>
      <c r="BS63" s="170"/>
      <c r="CA63" s="170"/>
      <c r="CB63" s="170"/>
      <c r="CC63" s="5"/>
      <c r="CD63" s="5"/>
      <c r="CE63" s="5"/>
      <c r="CF63" s="5"/>
      <c r="CG63" s="5"/>
      <c r="CH63" s="5"/>
      <c r="CI63" s="5"/>
      <c r="CJ63" s="5"/>
      <c r="CK63" s="5">
        <f t="shared" si="18"/>
        <v>4</v>
      </c>
      <c r="CL63" s="5">
        <f t="shared" si="14"/>
        <v>0.93087374864420425</v>
      </c>
      <c r="CM63" s="5">
        <f t="shared" si="15"/>
        <v>0.36534102436639493</v>
      </c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>
        <v>58</v>
      </c>
      <c r="DC63" s="5">
        <f t="shared" si="5"/>
        <v>-2</v>
      </c>
      <c r="DD63" s="5">
        <f t="shared" si="6"/>
        <v>-2</v>
      </c>
      <c r="DE63" s="5"/>
      <c r="DF63" s="5"/>
      <c r="DG63" s="5"/>
      <c r="DH63" s="5"/>
    </row>
    <row r="64" spans="60:112" s="4" customFormat="1" x14ac:dyDescent="0.25">
      <c r="BH64" s="170"/>
      <c r="BI64" s="170"/>
      <c r="BJ64" s="170"/>
      <c r="BK64" s="170"/>
      <c r="BL64" s="170"/>
      <c r="BM64" s="170"/>
      <c r="BN64" s="170"/>
      <c r="BO64" s="170"/>
      <c r="BP64" s="170"/>
      <c r="BQ64" s="170"/>
      <c r="BR64" s="170"/>
      <c r="BS64" s="170"/>
      <c r="CA64" s="170"/>
      <c r="CB64" s="170"/>
      <c r="CC64" s="5"/>
      <c r="CD64" s="5"/>
      <c r="CE64" s="5"/>
      <c r="CF64" s="5"/>
      <c r="CG64" s="5"/>
      <c r="CH64" s="5"/>
      <c r="CI64" s="5"/>
      <c r="CJ64" s="5"/>
      <c r="CK64" s="5">
        <f t="shared" si="18"/>
        <v>7</v>
      </c>
      <c r="CL64" s="5">
        <f t="shared" si="14"/>
        <v>0.86602540378443871</v>
      </c>
      <c r="CM64" s="5">
        <f t="shared" si="15"/>
        <v>-0.49999999999999983</v>
      </c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>
        <v>59</v>
      </c>
      <c r="DC64" s="5">
        <f t="shared" si="5"/>
        <v>-2</v>
      </c>
      <c r="DD64" s="5">
        <f t="shared" si="6"/>
        <v>-2</v>
      </c>
      <c r="DE64" s="5"/>
      <c r="DF64" s="5"/>
      <c r="DG64" s="5"/>
      <c r="DH64" s="5"/>
    </row>
    <row r="65" spans="60:112" s="4" customFormat="1" x14ac:dyDescent="0.25">
      <c r="BH65" s="170"/>
      <c r="BI65" s="170"/>
      <c r="BJ65" s="170"/>
      <c r="BK65" s="170"/>
      <c r="BL65" s="170"/>
      <c r="BM65" s="170"/>
      <c r="BN65" s="170"/>
      <c r="BO65" s="170"/>
      <c r="BP65" s="170"/>
      <c r="BQ65" s="170"/>
      <c r="BR65" s="170"/>
      <c r="BS65" s="170"/>
      <c r="CA65" s="170"/>
      <c r="CB65" s="170"/>
      <c r="CC65" s="5"/>
      <c r="CD65" s="5"/>
      <c r="CE65" s="5"/>
      <c r="CF65" s="5"/>
      <c r="CG65" s="5"/>
      <c r="CH65" s="5"/>
      <c r="CI65" s="5"/>
      <c r="CJ65" s="5"/>
      <c r="CK65" s="5">
        <f t="shared" si="18"/>
        <v>14</v>
      </c>
      <c r="CL65" s="5">
        <f t="shared" si="14"/>
        <v>-0.86602540378443849</v>
      </c>
      <c r="CM65" s="5">
        <f t="shared" si="15"/>
        <v>-0.50000000000000033</v>
      </c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>
        <v>60</v>
      </c>
      <c r="DC65" s="5">
        <f t="shared" si="5"/>
        <v>-2</v>
      </c>
      <c r="DD65" s="5">
        <f t="shared" si="6"/>
        <v>-2</v>
      </c>
      <c r="DE65" s="5"/>
      <c r="DF65" s="5"/>
      <c r="DG65" s="5"/>
      <c r="DH65" s="5"/>
    </row>
    <row r="66" spans="60:112" s="4" customFormat="1" x14ac:dyDescent="0.25">
      <c r="BH66" s="170"/>
      <c r="BI66" s="170"/>
      <c r="BJ66" s="170"/>
      <c r="BK66" s="170"/>
      <c r="BL66" s="170"/>
      <c r="BM66" s="170"/>
      <c r="BN66" s="170"/>
      <c r="BO66" s="170"/>
      <c r="BP66" s="170"/>
      <c r="BQ66" s="170"/>
      <c r="BR66" s="170"/>
      <c r="BS66" s="170"/>
      <c r="CA66" s="170"/>
      <c r="CB66" s="170"/>
      <c r="CC66" s="5"/>
      <c r="CD66" s="5"/>
      <c r="CE66" s="5"/>
      <c r="CF66" s="5"/>
      <c r="CG66" s="5"/>
      <c r="CH66" s="5"/>
      <c r="CI66" s="5"/>
      <c r="CJ66" s="5"/>
      <c r="CK66" s="5">
        <f t="shared" si="18"/>
        <v>18</v>
      </c>
      <c r="CL66" s="5">
        <f t="shared" si="14"/>
        <v>-0.78183148246802991</v>
      </c>
      <c r="CM66" s="5">
        <f t="shared" si="15"/>
        <v>0.62348980185873337</v>
      </c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>
        <v>61</v>
      </c>
      <c r="DC66" s="5">
        <f t="shared" si="5"/>
        <v>-2</v>
      </c>
      <c r="DD66" s="5">
        <f t="shared" si="6"/>
        <v>-2</v>
      </c>
      <c r="DE66" s="5"/>
      <c r="DF66" s="5"/>
      <c r="DG66" s="5"/>
      <c r="DH66" s="5"/>
    </row>
    <row r="67" spans="60:112" s="4" customFormat="1" x14ac:dyDescent="0.25">
      <c r="BH67" s="170"/>
      <c r="BI67" s="170"/>
      <c r="BJ67" s="170"/>
      <c r="BK67" s="170"/>
      <c r="BL67" s="170"/>
      <c r="BM67" s="170"/>
      <c r="BN67" s="170"/>
      <c r="BO67" s="170"/>
      <c r="BP67" s="170"/>
      <c r="BQ67" s="170"/>
      <c r="BR67" s="170"/>
      <c r="BS67" s="170"/>
      <c r="CA67" s="170"/>
      <c r="CB67" s="170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>
        <v>62</v>
      </c>
      <c r="DC67" s="5">
        <f t="shared" si="5"/>
        <v>-2</v>
      </c>
      <c r="DD67" s="5">
        <f t="shared" si="6"/>
        <v>-2</v>
      </c>
      <c r="DE67" s="5"/>
      <c r="DF67" s="5"/>
      <c r="DG67" s="5"/>
      <c r="DH67" s="5"/>
    </row>
    <row r="68" spans="60:112" s="4" customFormat="1" x14ac:dyDescent="0.25">
      <c r="BH68" s="170"/>
      <c r="BI68" s="170"/>
      <c r="BJ68" s="170"/>
      <c r="BK68" s="170"/>
      <c r="BL68" s="170"/>
      <c r="BM68" s="170"/>
      <c r="BN68" s="170"/>
      <c r="BO68" s="170"/>
      <c r="BP68" s="170"/>
      <c r="BQ68" s="170"/>
      <c r="BR68" s="170"/>
      <c r="BS68" s="170"/>
      <c r="CA68" s="170"/>
      <c r="CB68" s="170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>
        <v>63</v>
      </c>
      <c r="DC68" s="5">
        <f t="shared" si="5"/>
        <v>-2</v>
      </c>
      <c r="DD68" s="5">
        <f t="shared" si="6"/>
        <v>-2</v>
      </c>
      <c r="DE68" s="5"/>
      <c r="DF68" s="5"/>
      <c r="DG68" s="5"/>
      <c r="DH68" s="5"/>
    </row>
    <row r="69" spans="60:112" s="4" customFormat="1" x14ac:dyDescent="0.25">
      <c r="BH69" s="170"/>
      <c r="BI69" s="170"/>
      <c r="BJ69" s="170"/>
      <c r="BK69" s="170"/>
      <c r="BL69" s="170"/>
      <c r="BM69" s="170"/>
      <c r="BN69" s="170"/>
      <c r="BO69" s="170"/>
      <c r="BP69" s="170"/>
      <c r="BQ69" s="170"/>
      <c r="BR69" s="170"/>
      <c r="BS69" s="170"/>
      <c r="CA69" s="170"/>
      <c r="CB69" s="170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>
        <v>64</v>
      </c>
      <c r="DC69" s="5">
        <f t="shared" ref="DC69:DC132" si="19">IF($DC$3=0,-2,COS($CD$3-PI()*2*$CE$2*DB69/200))</f>
        <v>-2</v>
      </c>
      <c r="DD69" s="5">
        <f t="shared" ref="DD69:DD132" si="20">IF($DD$3=0,-2,SIN($CD$3-PI()*2*$CE$2*DB69/200))</f>
        <v>-2</v>
      </c>
      <c r="DE69" s="5"/>
      <c r="DF69" s="5"/>
      <c r="DG69" s="5"/>
      <c r="DH69" s="5"/>
    </row>
    <row r="70" spans="60:112" s="4" customFormat="1" x14ac:dyDescent="0.25">
      <c r="BH70" s="170"/>
      <c r="BI70" s="170"/>
      <c r="BJ70" s="170"/>
      <c r="BK70" s="170"/>
      <c r="BL70" s="170"/>
      <c r="BM70" s="170"/>
      <c r="BN70" s="170"/>
      <c r="BO70" s="170"/>
      <c r="BP70" s="170"/>
      <c r="BQ70" s="170"/>
      <c r="BR70" s="170"/>
      <c r="BS70" s="170"/>
      <c r="CA70" s="170"/>
      <c r="CB70" s="170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>
        <v>65</v>
      </c>
      <c r="DC70" s="5">
        <f t="shared" si="19"/>
        <v>-2</v>
      </c>
      <c r="DD70" s="5">
        <f t="shared" si="20"/>
        <v>-2</v>
      </c>
      <c r="DE70" s="5"/>
      <c r="DF70" s="5"/>
      <c r="DG70" s="5"/>
      <c r="DH70" s="5"/>
    </row>
    <row r="71" spans="60:112" s="4" customFormat="1" x14ac:dyDescent="0.25">
      <c r="BH71" s="170"/>
      <c r="BI71" s="170"/>
      <c r="BJ71" s="170"/>
      <c r="BK71" s="170"/>
      <c r="BL71" s="170"/>
      <c r="BM71" s="170"/>
      <c r="BN71" s="170"/>
      <c r="BO71" s="170"/>
      <c r="BP71" s="170"/>
      <c r="BQ71" s="170"/>
      <c r="BR71" s="170"/>
      <c r="BS71" s="170"/>
      <c r="CA71" s="170"/>
      <c r="CB71" s="170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>
        <v>66</v>
      </c>
      <c r="DC71" s="5">
        <f t="shared" si="19"/>
        <v>-2</v>
      </c>
      <c r="DD71" s="5">
        <f t="shared" si="20"/>
        <v>-2</v>
      </c>
      <c r="DE71" s="5"/>
      <c r="DF71" s="5"/>
      <c r="DG71" s="5"/>
      <c r="DH71" s="5"/>
    </row>
    <row r="72" spans="60:112" s="4" customFormat="1" x14ac:dyDescent="0.25">
      <c r="BH72" s="170"/>
      <c r="BI72" s="170"/>
      <c r="BJ72" s="170"/>
      <c r="BK72" s="170"/>
      <c r="BL72" s="170"/>
      <c r="BM72" s="170"/>
      <c r="BN72" s="170"/>
      <c r="BO72" s="170"/>
      <c r="BP72" s="170"/>
      <c r="BQ72" s="170"/>
      <c r="BR72" s="170"/>
      <c r="BS72" s="170"/>
      <c r="CA72" s="170"/>
      <c r="CB72" s="170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>
        <v>67</v>
      </c>
      <c r="DC72" s="5">
        <f t="shared" si="19"/>
        <v>-2</v>
      </c>
      <c r="DD72" s="5">
        <f t="shared" si="20"/>
        <v>-2</v>
      </c>
      <c r="DE72" s="5"/>
      <c r="DF72" s="5"/>
      <c r="DG72" s="5"/>
      <c r="DH72" s="5"/>
    </row>
    <row r="73" spans="60:112" s="4" customFormat="1" x14ac:dyDescent="0.25">
      <c r="BH73" s="170"/>
      <c r="BI73" s="170"/>
      <c r="BJ73" s="170"/>
      <c r="BK73" s="170"/>
      <c r="BL73" s="170"/>
      <c r="BM73" s="170"/>
      <c r="BN73" s="170"/>
      <c r="BO73" s="170"/>
      <c r="BP73" s="170"/>
      <c r="BQ73" s="170"/>
      <c r="BR73" s="170"/>
      <c r="BS73" s="170"/>
      <c r="CA73" s="170"/>
      <c r="CB73" s="170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>
        <v>68</v>
      </c>
      <c r="DC73" s="5">
        <f t="shared" si="19"/>
        <v>-2</v>
      </c>
      <c r="DD73" s="5">
        <f t="shared" si="20"/>
        <v>-2</v>
      </c>
      <c r="DE73" s="5"/>
      <c r="DF73" s="5"/>
      <c r="DG73" s="5"/>
      <c r="DH73" s="5"/>
    </row>
    <row r="74" spans="60:112" s="4" customFormat="1" x14ac:dyDescent="0.25">
      <c r="BH74" s="170"/>
      <c r="BI74" s="170"/>
      <c r="BJ74" s="170"/>
      <c r="BK74" s="170"/>
      <c r="BL74" s="170"/>
      <c r="BM74" s="170"/>
      <c r="BN74" s="170"/>
      <c r="BO74" s="170"/>
      <c r="BP74" s="170"/>
      <c r="BQ74" s="170"/>
      <c r="BR74" s="170"/>
      <c r="BS74" s="170"/>
      <c r="CA74" s="170"/>
      <c r="CB74" s="170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>
        <v>69</v>
      </c>
      <c r="DC74" s="5">
        <f t="shared" si="19"/>
        <v>-2</v>
      </c>
      <c r="DD74" s="5">
        <f t="shared" si="20"/>
        <v>-2</v>
      </c>
      <c r="DE74" s="5"/>
      <c r="DF74" s="5"/>
      <c r="DG74" s="5"/>
      <c r="DH74" s="5"/>
    </row>
    <row r="75" spans="60:112" s="4" customFormat="1" x14ac:dyDescent="0.25">
      <c r="BH75" s="170"/>
      <c r="BI75" s="170"/>
      <c r="BJ75" s="170"/>
      <c r="BK75" s="170"/>
      <c r="BL75" s="170"/>
      <c r="BM75" s="170"/>
      <c r="BN75" s="170"/>
      <c r="BO75" s="170"/>
      <c r="BP75" s="170"/>
      <c r="BQ75" s="170"/>
      <c r="BR75" s="170"/>
      <c r="BS75" s="170"/>
      <c r="CA75" s="170"/>
      <c r="CB75" s="170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>
        <v>70</v>
      </c>
      <c r="DC75" s="5">
        <f t="shared" si="19"/>
        <v>-2</v>
      </c>
      <c r="DD75" s="5">
        <f t="shared" si="20"/>
        <v>-2</v>
      </c>
      <c r="DE75" s="5"/>
      <c r="DF75" s="5"/>
      <c r="DG75" s="5"/>
      <c r="DH75" s="5"/>
    </row>
    <row r="76" spans="60:112" s="4" customFormat="1" x14ac:dyDescent="0.25">
      <c r="BH76" s="170"/>
      <c r="BI76" s="170"/>
      <c r="BJ76" s="170"/>
      <c r="BK76" s="170"/>
      <c r="BL76" s="170"/>
      <c r="BM76" s="170"/>
      <c r="BN76" s="170"/>
      <c r="BO76" s="170"/>
      <c r="BP76" s="170"/>
      <c r="BQ76" s="170"/>
      <c r="BR76" s="170"/>
      <c r="BS76" s="170"/>
      <c r="CA76" s="170"/>
      <c r="CB76" s="170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>
        <v>71</v>
      </c>
      <c r="DC76" s="5">
        <f t="shared" si="19"/>
        <v>-2</v>
      </c>
      <c r="DD76" s="5">
        <f t="shared" si="20"/>
        <v>-2</v>
      </c>
      <c r="DE76" s="5"/>
      <c r="DF76" s="5"/>
      <c r="DG76" s="5"/>
      <c r="DH76" s="5"/>
    </row>
    <row r="77" spans="60:112" s="4" customFormat="1" x14ac:dyDescent="0.25">
      <c r="BH77" s="170"/>
      <c r="BI77" s="170"/>
      <c r="BJ77" s="170"/>
      <c r="BK77" s="170"/>
      <c r="BL77" s="170"/>
      <c r="BM77" s="170"/>
      <c r="BN77" s="170"/>
      <c r="BO77" s="170"/>
      <c r="BP77" s="170"/>
      <c r="BQ77" s="170"/>
      <c r="BR77" s="170"/>
      <c r="BS77" s="170"/>
      <c r="CA77" s="170"/>
      <c r="CB77" s="170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>
        <v>72</v>
      </c>
      <c r="DC77" s="5">
        <f t="shared" si="19"/>
        <v>-2</v>
      </c>
      <c r="DD77" s="5">
        <f t="shared" si="20"/>
        <v>-2</v>
      </c>
      <c r="DE77" s="5"/>
      <c r="DF77" s="5"/>
      <c r="DG77" s="5"/>
      <c r="DH77" s="5"/>
    </row>
    <row r="78" spans="60:112" s="4" customFormat="1" x14ac:dyDescent="0.25">
      <c r="BH78" s="170"/>
      <c r="BI78" s="170"/>
      <c r="BJ78" s="170"/>
      <c r="BK78" s="170"/>
      <c r="BL78" s="170"/>
      <c r="BM78" s="170"/>
      <c r="BN78" s="170"/>
      <c r="BO78" s="170"/>
      <c r="BP78" s="170"/>
      <c r="BQ78" s="170"/>
      <c r="BR78" s="170"/>
      <c r="BS78" s="170"/>
      <c r="CA78" s="170"/>
      <c r="CB78" s="170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>
        <v>73</v>
      </c>
      <c r="DC78" s="5">
        <f t="shared" si="19"/>
        <v>-2</v>
      </c>
      <c r="DD78" s="5">
        <f t="shared" si="20"/>
        <v>-2</v>
      </c>
      <c r="DE78" s="5"/>
      <c r="DF78" s="5"/>
      <c r="DG78" s="5"/>
      <c r="DH78" s="5"/>
    </row>
    <row r="79" spans="60:112" s="4" customFormat="1" x14ac:dyDescent="0.25">
      <c r="BH79" s="170"/>
      <c r="BI79" s="170"/>
      <c r="BJ79" s="170"/>
      <c r="BK79" s="170"/>
      <c r="BL79" s="170"/>
      <c r="BM79" s="170"/>
      <c r="BN79" s="170"/>
      <c r="BO79" s="170"/>
      <c r="BP79" s="170"/>
      <c r="BQ79" s="170"/>
      <c r="BR79" s="170"/>
      <c r="BS79" s="170"/>
      <c r="CA79" s="170"/>
      <c r="CB79" s="170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>
        <v>74</v>
      </c>
      <c r="DC79" s="5">
        <f t="shared" si="19"/>
        <v>-2</v>
      </c>
      <c r="DD79" s="5">
        <f t="shared" si="20"/>
        <v>-2</v>
      </c>
      <c r="DE79" s="5"/>
      <c r="DF79" s="5"/>
      <c r="DG79" s="5"/>
      <c r="DH79" s="5"/>
    </row>
    <row r="80" spans="60:112" s="4" customFormat="1" x14ac:dyDescent="0.25">
      <c r="BH80" s="170"/>
      <c r="BI80" s="170"/>
      <c r="BJ80" s="170"/>
      <c r="BK80" s="170"/>
      <c r="BL80" s="170"/>
      <c r="BM80" s="170"/>
      <c r="BN80" s="170"/>
      <c r="BO80" s="170"/>
      <c r="BP80" s="170"/>
      <c r="BQ80" s="170"/>
      <c r="BR80" s="170"/>
      <c r="BS80" s="170"/>
      <c r="CA80" s="170"/>
      <c r="CB80" s="170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>
        <v>75</v>
      </c>
      <c r="DC80" s="5">
        <f t="shared" si="19"/>
        <v>-2</v>
      </c>
      <c r="DD80" s="5">
        <f t="shared" si="20"/>
        <v>-2</v>
      </c>
      <c r="DE80" s="5"/>
      <c r="DF80" s="5"/>
      <c r="DG80" s="5"/>
      <c r="DH80" s="5"/>
    </row>
    <row r="81" spans="60:112" s="4" customFormat="1" x14ac:dyDescent="0.25">
      <c r="BH81" s="170"/>
      <c r="BI81" s="170"/>
      <c r="BJ81" s="170"/>
      <c r="BK81" s="170"/>
      <c r="BL81" s="170"/>
      <c r="BM81" s="170"/>
      <c r="BN81" s="170"/>
      <c r="BO81" s="170"/>
      <c r="BP81" s="170"/>
      <c r="BQ81" s="170"/>
      <c r="BR81" s="170"/>
      <c r="BS81" s="170"/>
      <c r="CA81" s="170"/>
      <c r="CB81" s="170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>
        <v>76</v>
      </c>
      <c r="DC81" s="5">
        <f t="shared" si="19"/>
        <v>-2</v>
      </c>
      <c r="DD81" s="5">
        <f t="shared" si="20"/>
        <v>-2</v>
      </c>
      <c r="DE81" s="5"/>
      <c r="DF81" s="5"/>
      <c r="DG81" s="5"/>
      <c r="DH81" s="5"/>
    </row>
    <row r="82" spans="60:112" s="4" customFormat="1" x14ac:dyDescent="0.25">
      <c r="BH82" s="170"/>
      <c r="BI82" s="170"/>
      <c r="BJ82" s="170"/>
      <c r="BK82" s="170"/>
      <c r="BL82" s="170"/>
      <c r="BM82" s="170"/>
      <c r="BN82" s="170"/>
      <c r="BO82" s="170"/>
      <c r="BP82" s="170"/>
      <c r="BQ82" s="170"/>
      <c r="BR82" s="170"/>
      <c r="BS82" s="170"/>
      <c r="CA82" s="170"/>
      <c r="CB82" s="170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>
        <v>77</v>
      </c>
      <c r="DC82" s="5">
        <f t="shared" si="19"/>
        <v>-2</v>
      </c>
      <c r="DD82" s="5">
        <f t="shared" si="20"/>
        <v>-2</v>
      </c>
      <c r="DE82" s="5"/>
      <c r="DF82" s="5"/>
      <c r="DG82" s="5"/>
      <c r="DH82" s="5"/>
    </row>
    <row r="83" spans="60:112" s="4" customFormat="1" x14ac:dyDescent="0.25">
      <c r="BH83" s="170"/>
      <c r="BI83" s="170"/>
      <c r="BJ83" s="170"/>
      <c r="BK83" s="170"/>
      <c r="BL83" s="170"/>
      <c r="BM83" s="170"/>
      <c r="BN83" s="170"/>
      <c r="BO83" s="170"/>
      <c r="BP83" s="170"/>
      <c r="BQ83" s="170"/>
      <c r="BR83" s="170"/>
      <c r="BS83" s="170"/>
      <c r="CA83" s="170"/>
      <c r="CB83" s="170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>
        <v>78</v>
      </c>
      <c r="DC83" s="5">
        <f t="shared" si="19"/>
        <v>-2</v>
      </c>
      <c r="DD83" s="5">
        <f t="shared" si="20"/>
        <v>-2</v>
      </c>
      <c r="DE83" s="5"/>
      <c r="DF83" s="5"/>
      <c r="DG83" s="5"/>
      <c r="DH83" s="5"/>
    </row>
    <row r="84" spans="60:112" s="4" customFormat="1" x14ac:dyDescent="0.25">
      <c r="BH84" s="170"/>
      <c r="BI84" s="170"/>
      <c r="BJ84" s="170"/>
      <c r="BK84" s="170"/>
      <c r="BL84" s="170"/>
      <c r="BM84" s="170"/>
      <c r="BN84" s="170"/>
      <c r="BO84" s="170"/>
      <c r="BP84" s="170"/>
      <c r="BQ84" s="170"/>
      <c r="BR84" s="170"/>
      <c r="BS84" s="170"/>
      <c r="CA84" s="170"/>
      <c r="CB84" s="170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>
        <v>79</v>
      </c>
      <c r="DC84" s="5">
        <f t="shared" si="19"/>
        <v>-2</v>
      </c>
      <c r="DD84" s="5">
        <f t="shared" si="20"/>
        <v>-2</v>
      </c>
      <c r="DE84" s="5"/>
      <c r="DF84" s="5"/>
      <c r="DG84" s="5"/>
      <c r="DH84" s="5"/>
    </row>
    <row r="85" spans="60:112" s="4" customFormat="1" x14ac:dyDescent="0.25">
      <c r="BH85" s="170"/>
      <c r="BI85" s="170"/>
      <c r="BJ85" s="170"/>
      <c r="BK85" s="170"/>
      <c r="BL85" s="170"/>
      <c r="BM85" s="170"/>
      <c r="BN85" s="170"/>
      <c r="BO85" s="170"/>
      <c r="BP85" s="170"/>
      <c r="BQ85" s="170"/>
      <c r="BR85" s="170"/>
      <c r="BS85" s="170"/>
      <c r="CA85" s="170"/>
      <c r="CB85" s="170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>
        <v>80</v>
      </c>
      <c r="DC85" s="5">
        <f t="shared" si="19"/>
        <v>-2</v>
      </c>
      <c r="DD85" s="5">
        <f t="shared" si="20"/>
        <v>-2</v>
      </c>
      <c r="DE85" s="5"/>
      <c r="DF85" s="5"/>
      <c r="DG85" s="5"/>
      <c r="DH85" s="5"/>
    </row>
    <row r="86" spans="60:112" s="4" customFormat="1" x14ac:dyDescent="0.25">
      <c r="BH86" s="170"/>
      <c r="BI86" s="170"/>
      <c r="BJ86" s="170"/>
      <c r="BK86" s="170"/>
      <c r="BL86" s="170"/>
      <c r="BM86" s="170"/>
      <c r="BN86" s="170"/>
      <c r="BO86" s="170"/>
      <c r="BP86" s="170"/>
      <c r="BQ86" s="170"/>
      <c r="BR86" s="170"/>
      <c r="BS86" s="170"/>
      <c r="CA86" s="170"/>
      <c r="CB86" s="170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>
        <v>81</v>
      </c>
      <c r="DC86" s="5">
        <f t="shared" si="19"/>
        <v>-2</v>
      </c>
      <c r="DD86" s="5">
        <f t="shared" si="20"/>
        <v>-2</v>
      </c>
      <c r="DE86" s="5"/>
      <c r="DF86" s="5"/>
      <c r="DG86" s="5"/>
      <c r="DH86" s="5"/>
    </row>
    <row r="87" spans="60:112" s="4" customFormat="1" x14ac:dyDescent="0.25">
      <c r="BH87" s="170"/>
      <c r="BI87" s="170"/>
      <c r="BJ87" s="170"/>
      <c r="BK87" s="170"/>
      <c r="BL87" s="170"/>
      <c r="BM87" s="170"/>
      <c r="BN87" s="170"/>
      <c r="BO87" s="170"/>
      <c r="BP87" s="170"/>
      <c r="BQ87" s="170"/>
      <c r="BR87" s="170"/>
      <c r="BS87" s="170"/>
      <c r="CA87" s="170"/>
      <c r="CB87" s="170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>
        <v>82</v>
      </c>
      <c r="DC87" s="5">
        <f t="shared" si="19"/>
        <v>-2</v>
      </c>
      <c r="DD87" s="5">
        <f t="shared" si="20"/>
        <v>-2</v>
      </c>
      <c r="DE87" s="5"/>
      <c r="DF87" s="5"/>
      <c r="DG87" s="5"/>
      <c r="DH87" s="5"/>
    </row>
    <row r="88" spans="60:112" s="4" customFormat="1" x14ac:dyDescent="0.25">
      <c r="BH88" s="170"/>
      <c r="BI88" s="170"/>
      <c r="BJ88" s="170"/>
      <c r="BK88" s="170"/>
      <c r="BL88" s="170"/>
      <c r="BM88" s="170"/>
      <c r="BN88" s="170"/>
      <c r="BO88" s="170"/>
      <c r="BP88" s="170"/>
      <c r="BQ88" s="170"/>
      <c r="BR88" s="170"/>
      <c r="BS88" s="170"/>
      <c r="CA88" s="170"/>
      <c r="CB88" s="170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>
        <v>83</v>
      </c>
      <c r="DC88" s="5">
        <f t="shared" si="19"/>
        <v>-2</v>
      </c>
      <c r="DD88" s="5">
        <f t="shared" si="20"/>
        <v>-2</v>
      </c>
      <c r="DE88" s="5"/>
      <c r="DF88" s="5"/>
      <c r="DG88" s="5"/>
      <c r="DH88" s="5"/>
    </row>
    <row r="89" spans="60:112" s="4" customFormat="1" x14ac:dyDescent="0.25">
      <c r="BH89" s="170"/>
      <c r="BI89" s="170"/>
      <c r="BJ89" s="170"/>
      <c r="BK89" s="170"/>
      <c r="BL89" s="170"/>
      <c r="BM89" s="170"/>
      <c r="BN89" s="170"/>
      <c r="BO89" s="170"/>
      <c r="BP89" s="170"/>
      <c r="BQ89" s="170"/>
      <c r="BR89" s="170"/>
      <c r="BS89" s="170"/>
      <c r="CA89" s="170"/>
      <c r="CB89" s="170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>
        <v>84</v>
      </c>
      <c r="DC89" s="5">
        <f t="shared" si="19"/>
        <v>-2</v>
      </c>
      <c r="DD89" s="5">
        <f t="shared" si="20"/>
        <v>-2</v>
      </c>
      <c r="DE89" s="5"/>
      <c r="DF89" s="5"/>
      <c r="DG89" s="5"/>
      <c r="DH89" s="5"/>
    </row>
    <row r="90" spans="60:112" s="4" customFormat="1" x14ac:dyDescent="0.25">
      <c r="BH90" s="170"/>
      <c r="BI90" s="170"/>
      <c r="BJ90" s="170"/>
      <c r="BK90" s="170"/>
      <c r="BL90" s="170"/>
      <c r="BM90" s="170"/>
      <c r="BN90" s="170"/>
      <c r="BO90" s="170"/>
      <c r="BP90" s="170"/>
      <c r="BQ90" s="170"/>
      <c r="BR90" s="170"/>
      <c r="BS90" s="170"/>
      <c r="CA90" s="170"/>
      <c r="CB90" s="170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>
        <v>85</v>
      </c>
      <c r="DC90" s="5">
        <f t="shared" si="19"/>
        <v>-2</v>
      </c>
      <c r="DD90" s="5">
        <f t="shared" si="20"/>
        <v>-2</v>
      </c>
      <c r="DE90" s="5"/>
      <c r="DF90" s="5"/>
      <c r="DG90" s="5"/>
      <c r="DH90" s="5"/>
    </row>
    <row r="91" spans="60:112" s="4" customFormat="1" x14ac:dyDescent="0.25">
      <c r="BH91" s="170"/>
      <c r="BI91" s="170"/>
      <c r="BJ91" s="170"/>
      <c r="BK91" s="170"/>
      <c r="BL91" s="170"/>
      <c r="BM91" s="170"/>
      <c r="BN91" s="170"/>
      <c r="BO91" s="170"/>
      <c r="BP91" s="170"/>
      <c r="BQ91" s="170"/>
      <c r="BR91" s="170"/>
      <c r="BS91" s="170"/>
      <c r="CA91" s="170"/>
      <c r="CB91" s="170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>
        <v>86</v>
      </c>
      <c r="DC91" s="5">
        <f t="shared" si="19"/>
        <v>-2</v>
      </c>
      <c r="DD91" s="5">
        <f t="shared" si="20"/>
        <v>-2</v>
      </c>
      <c r="DE91" s="5"/>
      <c r="DF91" s="5"/>
      <c r="DG91" s="5"/>
      <c r="DH91" s="5"/>
    </row>
    <row r="92" spans="60:112" s="4" customFormat="1" x14ac:dyDescent="0.25">
      <c r="BH92" s="170"/>
      <c r="BI92" s="170"/>
      <c r="BJ92" s="170"/>
      <c r="BK92" s="170"/>
      <c r="BL92" s="170"/>
      <c r="BM92" s="170"/>
      <c r="BN92" s="170"/>
      <c r="BO92" s="170"/>
      <c r="BP92" s="170"/>
      <c r="BQ92" s="170"/>
      <c r="BR92" s="170"/>
      <c r="BS92" s="170"/>
      <c r="CA92" s="170"/>
      <c r="CB92" s="170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>
        <v>87</v>
      </c>
      <c r="DC92" s="5">
        <f t="shared" si="19"/>
        <v>-2</v>
      </c>
      <c r="DD92" s="5">
        <f t="shared" si="20"/>
        <v>-2</v>
      </c>
      <c r="DE92" s="5"/>
      <c r="DF92" s="5"/>
      <c r="DG92" s="5"/>
      <c r="DH92" s="5"/>
    </row>
    <row r="93" spans="60:112" s="4" customFormat="1" x14ac:dyDescent="0.25">
      <c r="BH93" s="170"/>
      <c r="BI93" s="170"/>
      <c r="BJ93" s="170"/>
      <c r="BK93" s="170"/>
      <c r="BL93" s="170"/>
      <c r="BM93" s="170"/>
      <c r="BN93" s="170"/>
      <c r="BO93" s="170"/>
      <c r="BP93" s="170"/>
      <c r="BQ93" s="170"/>
      <c r="BR93" s="170"/>
      <c r="BS93" s="170"/>
      <c r="CA93" s="170"/>
      <c r="CB93" s="170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>
        <v>88</v>
      </c>
      <c r="DC93" s="5">
        <f t="shared" si="19"/>
        <v>-2</v>
      </c>
      <c r="DD93" s="5">
        <f t="shared" si="20"/>
        <v>-2</v>
      </c>
      <c r="DE93" s="5"/>
      <c r="DF93" s="5"/>
      <c r="DG93" s="5"/>
      <c r="DH93" s="5"/>
    </row>
    <row r="94" spans="60:112" s="4" customFormat="1" x14ac:dyDescent="0.25">
      <c r="BH94" s="170"/>
      <c r="BI94" s="170"/>
      <c r="BJ94" s="170"/>
      <c r="BK94" s="170"/>
      <c r="BL94" s="170"/>
      <c r="BM94" s="170"/>
      <c r="BN94" s="170"/>
      <c r="BO94" s="170"/>
      <c r="BP94" s="170"/>
      <c r="BQ94" s="170"/>
      <c r="BR94" s="170"/>
      <c r="BS94" s="170"/>
      <c r="CA94" s="170"/>
      <c r="CB94" s="170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>
        <v>89</v>
      </c>
      <c r="DC94" s="5">
        <f t="shared" si="19"/>
        <v>-2</v>
      </c>
      <c r="DD94" s="5">
        <f t="shared" si="20"/>
        <v>-2</v>
      </c>
      <c r="DE94" s="5"/>
      <c r="DF94" s="5"/>
      <c r="DG94" s="5"/>
      <c r="DH94" s="5"/>
    </row>
    <row r="95" spans="60:112" s="4" customFormat="1" x14ac:dyDescent="0.25">
      <c r="BH95" s="170"/>
      <c r="BI95" s="170"/>
      <c r="BJ95" s="170"/>
      <c r="BK95" s="170"/>
      <c r="BL95" s="170"/>
      <c r="BM95" s="170"/>
      <c r="BN95" s="170"/>
      <c r="BO95" s="170"/>
      <c r="BP95" s="170"/>
      <c r="BQ95" s="170"/>
      <c r="BR95" s="170"/>
      <c r="BS95" s="170"/>
      <c r="CA95" s="170"/>
      <c r="CB95" s="170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>
        <v>90</v>
      </c>
      <c r="DC95" s="5">
        <f t="shared" si="19"/>
        <v>-2</v>
      </c>
      <c r="DD95" s="5">
        <f t="shared" si="20"/>
        <v>-2</v>
      </c>
      <c r="DE95" s="5"/>
      <c r="DF95" s="5"/>
      <c r="DG95" s="5"/>
      <c r="DH95" s="5"/>
    </row>
    <row r="96" spans="60:112" s="4" customFormat="1" x14ac:dyDescent="0.25">
      <c r="BH96" s="170"/>
      <c r="BI96" s="170"/>
      <c r="BJ96" s="170"/>
      <c r="BK96" s="170"/>
      <c r="BL96" s="170"/>
      <c r="BM96" s="170"/>
      <c r="BN96" s="170"/>
      <c r="BO96" s="170"/>
      <c r="BP96" s="170"/>
      <c r="BQ96" s="170"/>
      <c r="BR96" s="170"/>
      <c r="BS96" s="170"/>
      <c r="CA96" s="170"/>
      <c r="CB96" s="170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>
        <v>91</v>
      </c>
      <c r="DC96" s="5">
        <f t="shared" si="19"/>
        <v>-2</v>
      </c>
      <c r="DD96" s="5">
        <f t="shared" si="20"/>
        <v>-2</v>
      </c>
      <c r="DE96" s="5"/>
      <c r="DF96" s="5"/>
      <c r="DG96" s="5"/>
      <c r="DH96" s="5"/>
    </row>
    <row r="97" spans="60:112" s="4" customFormat="1" x14ac:dyDescent="0.25">
      <c r="BH97" s="170"/>
      <c r="BI97" s="170"/>
      <c r="BJ97" s="170"/>
      <c r="BK97" s="170"/>
      <c r="BL97" s="170"/>
      <c r="BM97" s="170"/>
      <c r="BN97" s="170"/>
      <c r="BO97" s="170"/>
      <c r="BP97" s="170"/>
      <c r="BQ97" s="170"/>
      <c r="BR97" s="170"/>
      <c r="BS97" s="170"/>
      <c r="CA97" s="170"/>
      <c r="CB97" s="170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>
        <v>92</v>
      </c>
      <c r="DC97" s="5">
        <f t="shared" si="19"/>
        <v>-2</v>
      </c>
      <c r="DD97" s="5">
        <f t="shared" si="20"/>
        <v>-2</v>
      </c>
      <c r="DE97" s="5"/>
      <c r="DF97" s="5"/>
      <c r="DG97" s="5"/>
      <c r="DH97" s="5"/>
    </row>
    <row r="98" spans="60:112" s="4" customFormat="1" x14ac:dyDescent="0.25">
      <c r="BH98" s="170"/>
      <c r="BI98" s="170"/>
      <c r="BJ98" s="170"/>
      <c r="BK98" s="170"/>
      <c r="BL98" s="170"/>
      <c r="BM98" s="170"/>
      <c r="BN98" s="170"/>
      <c r="BO98" s="170"/>
      <c r="BP98" s="170"/>
      <c r="BQ98" s="170"/>
      <c r="BR98" s="170"/>
      <c r="BS98" s="170"/>
      <c r="CA98" s="170"/>
      <c r="CB98" s="170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>
        <v>93</v>
      </c>
      <c r="DC98" s="5">
        <f t="shared" si="19"/>
        <v>-2</v>
      </c>
      <c r="DD98" s="5">
        <f t="shared" si="20"/>
        <v>-2</v>
      </c>
      <c r="DE98" s="5"/>
      <c r="DF98" s="5"/>
      <c r="DG98" s="5"/>
      <c r="DH98" s="5"/>
    </row>
    <row r="99" spans="60:112" s="4" customFormat="1" x14ac:dyDescent="0.25">
      <c r="BH99" s="170"/>
      <c r="BI99" s="170"/>
      <c r="BJ99" s="170"/>
      <c r="BK99" s="170"/>
      <c r="BL99" s="170"/>
      <c r="BM99" s="170"/>
      <c r="BN99" s="170"/>
      <c r="BO99" s="170"/>
      <c r="BP99" s="170"/>
      <c r="BQ99" s="170"/>
      <c r="BR99" s="170"/>
      <c r="BS99" s="170"/>
      <c r="CA99" s="170"/>
      <c r="CB99" s="170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>
        <v>94</v>
      </c>
      <c r="DC99" s="5">
        <f t="shared" si="19"/>
        <v>-2</v>
      </c>
      <c r="DD99" s="5">
        <f t="shared" si="20"/>
        <v>-2</v>
      </c>
      <c r="DE99" s="5"/>
      <c r="DF99" s="5"/>
      <c r="DG99" s="5"/>
      <c r="DH99" s="5"/>
    </row>
    <row r="100" spans="60:112" s="4" customFormat="1" x14ac:dyDescent="0.25">
      <c r="BH100" s="170"/>
      <c r="BI100" s="170"/>
      <c r="BJ100" s="170"/>
      <c r="BK100" s="170"/>
      <c r="BL100" s="170"/>
      <c r="BM100" s="170"/>
      <c r="BN100" s="170"/>
      <c r="BO100" s="170"/>
      <c r="BP100" s="170"/>
      <c r="BQ100" s="170"/>
      <c r="BR100" s="170"/>
      <c r="BS100" s="170"/>
      <c r="CA100" s="170"/>
      <c r="CB100" s="170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>
        <v>95</v>
      </c>
      <c r="DC100" s="5">
        <f t="shared" si="19"/>
        <v>-2</v>
      </c>
      <c r="DD100" s="5">
        <f t="shared" si="20"/>
        <v>-2</v>
      </c>
      <c r="DE100" s="5"/>
      <c r="DF100" s="5"/>
      <c r="DG100" s="5"/>
      <c r="DH100" s="5"/>
    </row>
    <row r="101" spans="60:112" s="4" customFormat="1" x14ac:dyDescent="0.25">
      <c r="BH101" s="170"/>
      <c r="BI101" s="170"/>
      <c r="BJ101" s="170"/>
      <c r="BK101" s="170"/>
      <c r="BL101" s="170"/>
      <c r="BM101" s="170"/>
      <c r="BN101" s="170"/>
      <c r="BO101" s="170"/>
      <c r="BP101" s="170"/>
      <c r="BQ101" s="170"/>
      <c r="BR101" s="170"/>
      <c r="BS101" s="170"/>
      <c r="CA101" s="170"/>
      <c r="CB101" s="170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>
        <v>96</v>
      </c>
      <c r="DC101" s="5">
        <f t="shared" si="19"/>
        <v>-2</v>
      </c>
      <c r="DD101" s="5">
        <f t="shared" si="20"/>
        <v>-2</v>
      </c>
      <c r="DE101" s="5"/>
      <c r="DF101" s="5"/>
      <c r="DG101" s="5"/>
      <c r="DH101" s="5"/>
    </row>
    <row r="102" spans="60:112" s="4" customFormat="1" x14ac:dyDescent="0.25">
      <c r="BH102" s="170"/>
      <c r="BI102" s="170"/>
      <c r="BJ102" s="170"/>
      <c r="BK102" s="170"/>
      <c r="BL102" s="170"/>
      <c r="BM102" s="170"/>
      <c r="BN102" s="170"/>
      <c r="BO102" s="170"/>
      <c r="BP102" s="170"/>
      <c r="BQ102" s="170"/>
      <c r="BR102" s="170"/>
      <c r="BS102" s="170"/>
      <c r="CA102" s="170"/>
      <c r="CB102" s="170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>
        <v>97</v>
      </c>
      <c r="DC102" s="5">
        <f t="shared" si="19"/>
        <v>-2</v>
      </c>
      <c r="DD102" s="5">
        <f t="shared" si="20"/>
        <v>-2</v>
      </c>
      <c r="DE102" s="5"/>
      <c r="DF102" s="5"/>
      <c r="DG102" s="5"/>
      <c r="DH102" s="5"/>
    </row>
    <row r="103" spans="60:112" s="4" customFormat="1" x14ac:dyDescent="0.25">
      <c r="BH103" s="170"/>
      <c r="BI103" s="170"/>
      <c r="BJ103" s="170"/>
      <c r="BK103" s="170"/>
      <c r="BL103" s="170"/>
      <c r="BM103" s="170"/>
      <c r="BN103" s="170"/>
      <c r="BO103" s="170"/>
      <c r="BP103" s="170"/>
      <c r="BQ103" s="170"/>
      <c r="BR103" s="170"/>
      <c r="BS103" s="170"/>
      <c r="CA103" s="170"/>
      <c r="CB103" s="170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>
        <v>98</v>
      </c>
      <c r="DC103" s="5">
        <f t="shared" si="19"/>
        <v>-2</v>
      </c>
      <c r="DD103" s="5">
        <f t="shared" si="20"/>
        <v>-2</v>
      </c>
      <c r="DE103" s="5"/>
      <c r="DF103" s="5"/>
      <c r="DG103" s="5"/>
      <c r="DH103" s="5"/>
    </row>
    <row r="104" spans="60:112" s="4" customFormat="1" x14ac:dyDescent="0.25">
      <c r="BH104" s="170"/>
      <c r="BI104" s="170"/>
      <c r="BJ104" s="170"/>
      <c r="BK104" s="170"/>
      <c r="BL104" s="170"/>
      <c r="BM104" s="170"/>
      <c r="BN104" s="170"/>
      <c r="BO104" s="170"/>
      <c r="BP104" s="170"/>
      <c r="BQ104" s="170"/>
      <c r="BR104" s="170"/>
      <c r="BS104" s="170"/>
      <c r="CA104" s="170"/>
      <c r="CB104" s="170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>
        <v>99</v>
      </c>
      <c r="DC104" s="5">
        <f t="shared" si="19"/>
        <v>-2</v>
      </c>
      <c r="DD104" s="5">
        <f t="shared" si="20"/>
        <v>-2</v>
      </c>
      <c r="DE104" s="5"/>
      <c r="DF104" s="5"/>
      <c r="DG104" s="5"/>
      <c r="DH104" s="5"/>
    </row>
    <row r="105" spans="60:112" s="4" customFormat="1" x14ac:dyDescent="0.25">
      <c r="BH105" s="170"/>
      <c r="BI105" s="170"/>
      <c r="BJ105" s="170"/>
      <c r="BK105" s="170"/>
      <c r="BL105" s="170"/>
      <c r="BM105" s="170"/>
      <c r="BN105" s="170"/>
      <c r="BO105" s="170"/>
      <c r="BP105" s="170"/>
      <c r="BQ105" s="170"/>
      <c r="BR105" s="170"/>
      <c r="BS105" s="170"/>
      <c r="CA105" s="170"/>
      <c r="CB105" s="170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>
        <v>100</v>
      </c>
      <c r="DC105" s="5">
        <f t="shared" si="19"/>
        <v>-2</v>
      </c>
      <c r="DD105" s="5">
        <f t="shared" si="20"/>
        <v>-2</v>
      </c>
      <c r="DE105" s="5"/>
      <c r="DF105" s="5"/>
      <c r="DG105" s="5"/>
      <c r="DH105" s="5"/>
    </row>
    <row r="106" spans="60:112" s="4" customFormat="1" x14ac:dyDescent="0.25">
      <c r="BH106" s="170"/>
      <c r="BI106" s="170"/>
      <c r="BJ106" s="170"/>
      <c r="BK106" s="170"/>
      <c r="BL106" s="170"/>
      <c r="BM106" s="170"/>
      <c r="BN106" s="170"/>
      <c r="BO106" s="170"/>
      <c r="BP106" s="170"/>
      <c r="BQ106" s="170"/>
      <c r="BR106" s="170"/>
      <c r="BS106" s="170"/>
      <c r="CA106" s="170"/>
      <c r="CB106" s="170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>
        <v>101</v>
      </c>
      <c r="DC106" s="5">
        <f t="shared" si="19"/>
        <v>-2</v>
      </c>
      <c r="DD106" s="5">
        <f t="shared" si="20"/>
        <v>-2</v>
      </c>
      <c r="DE106" s="5"/>
      <c r="DF106" s="5"/>
      <c r="DG106" s="5"/>
      <c r="DH106" s="5"/>
    </row>
    <row r="107" spans="60:112" s="4" customFormat="1" x14ac:dyDescent="0.25">
      <c r="BH107" s="170"/>
      <c r="BI107" s="170"/>
      <c r="BJ107" s="170"/>
      <c r="BK107" s="170"/>
      <c r="BL107" s="170"/>
      <c r="BM107" s="170"/>
      <c r="BN107" s="170"/>
      <c r="BO107" s="170"/>
      <c r="BP107" s="170"/>
      <c r="BQ107" s="170"/>
      <c r="BR107" s="170"/>
      <c r="BS107" s="170"/>
      <c r="CA107" s="170"/>
      <c r="CB107" s="170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>
        <v>102</v>
      </c>
      <c r="DC107" s="5">
        <f t="shared" si="19"/>
        <v>-2</v>
      </c>
      <c r="DD107" s="5">
        <f t="shared" si="20"/>
        <v>-2</v>
      </c>
      <c r="DE107" s="5"/>
      <c r="DF107" s="5"/>
      <c r="DG107" s="5"/>
      <c r="DH107" s="5"/>
    </row>
    <row r="108" spans="60:112" s="4" customFormat="1" x14ac:dyDescent="0.25">
      <c r="BH108" s="170"/>
      <c r="BI108" s="170"/>
      <c r="BJ108" s="170"/>
      <c r="BK108" s="170"/>
      <c r="BL108" s="170"/>
      <c r="BM108" s="170"/>
      <c r="BN108" s="170"/>
      <c r="BO108" s="170"/>
      <c r="BP108" s="170"/>
      <c r="BQ108" s="170"/>
      <c r="BR108" s="170"/>
      <c r="BS108" s="170"/>
      <c r="CA108" s="170"/>
      <c r="CB108" s="170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>
        <v>103</v>
      </c>
      <c r="DC108" s="5">
        <f t="shared" si="19"/>
        <v>-2</v>
      </c>
      <c r="DD108" s="5">
        <f t="shared" si="20"/>
        <v>-2</v>
      </c>
      <c r="DE108" s="5"/>
      <c r="DF108" s="5"/>
      <c r="DG108" s="5"/>
      <c r="DH108" s="5"/>
    </row>
    <row r="109" spans="60:112" s="4" customFormat="1" x14ac:dyDescent="0.25">
      <c r="BH109" s="170"/>
      <c r="BI109" s="170"/>
      <c r="BJ109" s="170"/>
      <c r="BK109" s="170"/>
      <c r="BL109" s="170"/>
      <c r="BM109" s="170"/>
      <c r="BN109" s="170"/>
      <c r="BO109" s="170"/>
      <c r="BP109" s="170"/>
      <c r="BQ109" s="170"/>
      <c r="BR109" s="170"/>
      <c r="BS109" s="170"/>
      <c r="CA109" s="170"/>
      <c r="CB109" s="170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>
        <v>104</v>
      </c>
      <c r="DC109" s="5">
        <f t="shared" si="19"/>
        <v>-2</v>
      </c>
      <c r="DD109" s="5">
        <f t="shared" si="20"/>
        <v>-2</v>
      </c>
      <c r="DE109" s="5"/>
      <c r="DF109" s="5"/>
      <c r="DG109" s="5"/>
      <c r="DH109" s="5"/>
    </row>
    <row r="110" spans="60:112" s="4" customFormat="1" x14ac:dyDescent="0.25">
      <c r="BH110" s="170"/>
      <c r="BI110" s="170"/>
      <c r="BJ110" s="170"/>
      <c r="BK110" s="170"/>
      <c r="BL110" s="170"/>
      <c r="BM110" s="170"/>
      <c r="BN110" s="170"/>
      <c r="BO110" s="170"/>
      <c r="BP110" s="170"/>
      <c r="BQ110" s="170"/>
      <c r="BR110" s="170"/>
      <c r="BS110" s="170"/>
      <c r="CA110" s="170"/>
      <c r="CB110" s="170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>
        <v>105</v>
      </c>
      <c r="DC110" s="5">
        <f t="shared" si="19"/>
        <v>-2</v>
      </c>
      <c r="DD110" s="5">
        <f t="shared" si="20"/>
        <v>-2</v>
      </c>
      <c r="DE110" s="5"/>
      <c r="DF110" s="5"/>
      <c r="DG110" s="5"/>
      <c r="DH110" s="5"/>
    </row>
    <row r="111" spans="60:112" s="4" customFormat="1" x14ac:dyDescent="0.25">
      <c r="BH111" s="170"/>
      <c r="BI111" s="170"/>
      <c r="BJ111" s="170"/>
      <c r="BK111" s="170"/>
      <c r="BL111" s="170"/>
      <c r="BM111" s="170"/>
      <c r="BN111" s="170"/>
      <c r="BO111" s="170"/>
      <c r="BP111" s="170"/>
      <c r="BQ111" s="170"/>
      <c r="BR111" s="170"/>
      <c r="BS111" s="170"/>
      <c r="CA111" s="170"/>
      <c r="CB111" s="170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>
        <v>106</v>
      </c>
      <c r="DC111" s="5">
        <f t="shared" si="19"/>
        <v>-2</v>
      </c>
      <c r="DD111" s="5">
        <f t="shared" si="20"/>
        <v>-2</v>
      </c>
      <c r="DE111" s="5"/>
      <c r="DF111" s="5"/>
      <c r="DG111" s="5"/>
      <c r="DH111" s="5"/>
    </row>
    <row r="112" spans="60:112" s="4" customFormat="1" x14ac:dyDescent="0.25">
      <c r="BH112" s="170"/>
      <c r="BI112" s="170"/>
      <c r="BJ112" s="170"/>
      <c r="BK112" s="170"/>
      <c r="BL112" s="170"/>
      <c r="BM112" s="170"/>
      <c r="BN112" s="170"/>
      <c r="BO112" s="170"/>
      <c r="BP112" s="170"/>
      <c r="BQ112" s="170"/>
      <c r="BR112" s="170"/>
      <c r="BS112" s="170"/>
      <c r="CA112" s="170"/>
      <c r="CB112" s="170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>
        <v>107</v>
      </c>
      <c r="DC112" s="5">
        <f t="shared" si="19"/>
        <v>-2</v>
      </c>
      <c r="DD112" s="5">
        <f t="shared" si="20"/>
        <v>-2</v>
      </c>
      <c r="DE112" s="5"/>
      <c r="DF112" s="5"/>
      <c r="DG112" s="5"/>
      <c r="DH112" s="5"/>
    </row>
    <row r="113" spans="106:108" x14ac:dyDescent="0.25">
      <c r="DB113" s="5">
        <v>108</v>
      </c>
      <c r="DC113" s="5">
        <f t="shared" si="19"/>
        <v>-2</v>
      </c>
      <c r="DD113" s="5">
        <f t="shared" si="20"/>
        <v>-2</v>
      </c>
    </row>
    <row r="114" spans="106:108" x14ac:dyDescent="0.25">
      <c r="DB114" s="5">
        <v>109</v>
      </c>
      <c r="DC114" s="5">
        <f t="shared" si="19"/>
        <v>-2</v>
      </c>
      <c r="DD114" s="5">
        <f t="shared" si="20"/>
        <v>-2</v>
      </c>
    </row>
    <row r="115" spans="106:108" x14ac:dyDescent="0.25">
      <c r="DB115" s="5">
        <v>110</v>
      </c>
      <c r="DC115" s="5">
        <f t="shared" si="19"/>
        <v>-2</v>
      </c>
      <c r="DD115" s="5">
        <f t="shared" si="20"/>
        <v>-2</v>
      </c>
    </row>
    <row r="116" spans="106:108" x14ac:dyDescent="0.25">
      <c r="DB116" s="5">
        <v>111</v>
      </c>
      <c r="DC116" s="5">
        <f t="shared" si="19"/>
        <v>-2</v>
      </c>
      <c r="DD116" s="5">
        <f t="shared" si="20"/>
        <v>-2</v>
      </c>
    </row>
    <row r="117" spans="106:108" x14ac:dyDescent="0.25">
      <c r="DB117" s="5">
        <v>112</v>
      </c>
      <c r="DC117" s="5">
        <f t="shared" si="19"/>
        <v>-2</v>
      </c>
      <c r="DD117" s="5">
        <f t="shared" si="20"/>
        <v>-2</v>
      </c>
    </row>
    <row r="118" spans="106:108" x14ac:dyDescent="0.25">
      <c r="DB118" s="5">
        <v>113</v>
      </c>
      <c r="DC118" s="5">
        <f t="shared" si="19"/>
        <v>-2</v>
      </c>
      <c r="DD118" s="5">
        <f t="shared" si="20"/>
        <v>-2</v>
      </c>
    </row>
    <row r="119" spans="106:108" x14ac:dyDescent="0.25">
      <c r="DB119" s="5">
        <v>114</v>
      </c>
      <c r="DC119" s="5">
        <f t="shared" si="19"/>
        <v>-2</v>
      </c>
      <c r="DD119" s="5">
        <f t="shared" si="20"/>
        <v>-2</v>
      </c>
    </row>
    <row r="120" spans="106:108" x14ac:dyDescent="0.25">
      <c r="DB120" s="5">
        <v>115</v>
      </c>
      <c r="DC120" s="5">
        <f t="shared" si="19"/>
        <v>-2</v>
      </c>
      <c r="DD120" s="5">
        <f t="shared" si="20"/>
        <v>-2</v>
      </c>
    </row>
    <row r="121" spans="106:108" x14ac:dyDescent="0.25">
      <c r="DB121" s="5">
        <v>116</v>
      </c>
      <c r="DC121" s="5">
        <f t="shared" si="19"/>
        <v>-2</v>
      </c>
      <c r="DD121" s="5">
        <f t="shared" si="20"/>
        <v>-2</v>
      </c>
    </row>
    <row r="122" spans="106:108" x14ac:dyDescent="0.25">
      <c r="DB122" s="5">
        <v>117</v>
      </c>
      <c r="DC122" s="5">
        <f t="shared" si="19"/>
        <v>-2</v>
      </c>
      <c r="DD122" s="5">
        <f t="shared" si="20"/>
        <v>-2</v>
      </c>
    </row>
    <row r="123" spans="106:108" x14ac:dyDescent="0.25">
      <c r="DB123" s="5">
        <v>118</v>
      </c>
      <c r="DC123" s="5">
        <f t="shared" si="19"/>
        <v>-2</v>
      </c>
      <c r="DD123" s="5">
        <f t="shared" si="20"/>
        <v>-2</v>
      </c>
    </row>
    <row r="124" spans="106:108" x14ac:dyDescent="0.25">
      <c r="DB124" s="5">
        <v>119</v>
      </c>
      <c r="DC124" s="5">
        <f t="shared" si="19"/>
        <v>-2</v>
      </c>
      <c r="DD124" s="5">
        <f t="shared" si="20"/>
        <v>-2</v>
      </c>
    </row>
    <row r="125" spans="106:108" x14ac:dyDescent="0.25">
      <c r="DB125" s="5">
        <v>120</v>
      </c>
      <c r="DC125" s="5">
        <f t="shared" si="19"/>
        <v>-2</v>
      </c>
      <c r="DD125" s="5">
        <f t="shared" si="20"/>
        <v>-2</v>
      </c>
    </row>
    <row r="126" spans="106:108" x14ac:dyDescent="0.25">
      <c r="DB126" s="5">
        <v>121</v>
      </c>
      <c r="DC126" s="5">
        <f t="shared" si="19"/>
        <v>-2</v>
      </c>
      <c r="DD126" s="5">
        <f t="shared" si="20"/>
        <v>-2</v>
      </c>
    </row>
    <row r="127" spans="106:108" x14ac:dyDescent="0.25">
      <c r="DB127" s="5">
        <v>122</v>
      </c>
      <c r="DC127" s="5">
        <f t="shared" si="19"/>
        <v>-2</v>
      </c>
      <c r="DD127" s="5">
        <f t="shared" si="20"/>
        <v>-2</v>
      </c>
    </row>
    <row r="128" spans="106:108" x14ac:dyDescent="0.25">
      <c r="DB128" s="5">
        <v>123</v>
      </c>
      <c r="DC128" s="5">
        <f t="shared" si="19"/>
        <v>-2</v>
      </c>
      <c r="DD128" s="5">
        <f t="shared" si="20"/>
        <v>-2</v>
      </c>
    </row>
    <row r="129" spans="106:108" x14ac:dyDescent="0.25">
      <c r="DB129" s="5">
        <v>124</v>
      </c>
      <c r="DC129" s="5">
        <f t="shared" si="19"/>
        <v>-2</v>
      </c>
      <c r="DD129" s="5">
        <f t="shared" si="20"/>
        <v>-2</v>
      </c>
    </row>
    <row r="130" spans="106:108" x14ac:dyDescent="0.25">
      <c r="DB130" s="5">
        <v>125</v>
      </c>
      <c r="DC130" s="5">
        <f t="shared" si="19"/>
        <v>-2</v>
      </c>
      <c r="DD130" s="5">
        <f t="shared" si="20"/>
        <v>-2</v>
      </c>
    </row>
    <row r="131" spans="106:108" x14ac:dyDescent="0.25">
      <c r="DB131" s="5">
        <v>126</v>
      </c>
      <c r="DC131" s="5">
        <f t="shared" si="19"/>
        <v>-2</v>
      </c>
      <c r="DD131" s="5">
        <f t="shared" si="20"/>
        <v>-2</v>
      </c>
    </row>
    <row r="132" spans="106:108" x14ac:dyDescent="0.25">
      <c r="DB132" s="5">
        <v>127</v>
      </c>
      <c r="DC132" s="5">
        <f t="shared" si="19"/>
        <v>-2</v>
      </c>
      <c r="DD132" s="5">
        <f t="shared" si="20"/>
        <v>-2</v>
      </c>
    </row>
    <row r="133" spans="106:108" x14ac:dyDescent="0.25">
      <c r="DB133" s="5">
        <v>128</v>
      </c>
      <c r="DC133" s="5">
        <f t="shared" ref="DC133:DC196" si="21">IF($DC$3=0,-2,COS($CD$3-PI()*2*$CE$2*DB133/200))</f>
        <v>-2</v>
      </c>
      <c r="DD133" s="5">
        <f t="shared" ref="DD133:DD196" si="22">IF($DD$3=0,-2,SIN($CD$3-PI()*2*$CE$2*DB133/200))</f>
        <v>-2</v>
      </c>
    </row>
    <row r="134" spans="106:108" x14ac:dyDescent="0.25">
      <c r="DB134" s="5">
        <v>129</v>
      </c>
      <c r="DC134" s="5">
        <f t="shared" si="21"/>
        <v>-2</v>
      </c>
      <c r="DD134" s="5">
        <f t="shared" si="22"/>
        <v>-2</v>
      </c>
    </row>
    <row r="135" spans="106:108" x14ac:dyDescent="0.25">
      <c r="DB135" s="5">
        <v>130</v>
      </c>
      <c r="DC135" s="5">
        <f t="shared" si="21"/>
        <v>-2</v>
      </c>
      <c r="DD135" s="5">
        <f t="shared" si="22"/>
        <v>-2</v>
      </c>
    </row>
    <row r="136" spans="106:108" x14ac:dyDescent="0.25">
      <c r="DB136" s="5">
        <v>131</v>
      </c>
      <c r="DC136" s="5">
        <f t="shared" si="21"/>
        <v>-2</v>
      </c>
      <c r="DD136" s="5">
        <f t="shared" si="22"/>
        <v>-2</v>
      </c>
    </row>
    <row r="137" spans="106:108" x14ac:dyDescent="0.25">
      <c r="DB137" s="5">
        <v>132</v>
      </c>
      <c r="DC137" s="5">
        <f t="shared" si="21"/>
        <v>-2</v>
      </c>
      <c r="DD137" s="5">
        <f t="shared" si="22"/>
        <v>-2</v>
      </c>
    </row>
    <row r="138" spans="106:108" x14ac:dyDescent="0.25">
      <c r="DB138" s="5">
        <v>133</v>
      </c>
      <c r="DC138" s="5">
        <f t="shared" si="21"/>
        <v>-2</v>
      </c>
      <c r="DD138" s="5">
        <f t="shared" si="22"/>
        <v>-2</v>
      </c>
    </row>
    <row r="139" spans="106:108" x14ac:dyDescent="0.25">
      <c r="DB139" s="5">
        <v>134</v>
      </c>
      <c r="DC139" s="5">
        <f t="shared" si="21"/>
        <v>-2</v>
      </c>
      <c r="DD139" s="5">
        <f t="shared" si="22"/>
        <v>-2</v>
      </c>
    </row>
    <row r="140" spans="106:108" x14ac:dyDescent="0.25">
      <c r="DB140" s="5">
        <v>135</v>
      </c>
      <c r="DC140" s="5">
        <f t="shared" si="21"/>
        <v>-2</v>
      </c>
      <c r="DD140" s="5">
        <f t="shared" si="22"/>
        <v>-2</v>
      </c>
    </row>
    <row r="141" spans="106:108" x14ac:dyDescent="0.25">
      <c r="DB141" s="5">
        <v>136</v>
      </c>
      <c r="DC141" s="5">
        <f t="shared" si="21"/>
        <v>-2</v>
      </c>
      <c r="DD141" s="5">
        <f t="shared" si="22"/>
        <v>-2</v>
      </c>
    </row>
    <row r="142" spans="106:108" x14ac:dyDescent="0.25">
      <c r="DB142" s="5">
        <v>137</v>
      </c>
      <c r="DC142" s="5">
        <f t="shared" si="21"/>
        <v>-2</v>
      </c>
      <c r="DD142" s="5">
        <f t="shared" si="22"/>
        <v>-2</v>
      </c>
    </row>
    <row r="143" spans="106:108" x14ac:dyDescent="0.25">
      <c r="DB143" s="5">
        <v>138</v>
      </c>
      <c r="DC143" s="5">
        <f t="shared" si="21"/>
        <v>-2</v>
      </c>
      <c r="DD143" s="5">
        <f t="shared" si="22"/>
        <v>-2</v>
      </c>
    </row>
    <row r="144" spans="106:108" x14ac:dyDescent="0.25">
      <c r="DB144" s="5">
        <v>139</v>
      </c>
      <c r="DC144" s="5">
        <f t="shared" si="21"/>
        <v>-2</v>
      </c>
      <c r="DD144" s="5">
        <f t="shared" si="22"/>
        <v>-2</v>
      </c>
    </row>
    <row r="145" spans="106:108" x14ac:dyDescent="0.25">
      <c r="DB145" s="5">
        <v>140</v>
      </c>
      <c r="DC145" s="5">
        <f t="shared" si="21"/>
        <v>-2</v>
      </c>
      <c r="DD145" s="5">
        <f t="shared" si="22"/>
        <v>-2</v>
      </c>
    </row>
    <row r="146" spans="106:108" x14ac:dyDescent="0.25">
      <c r="DB146" s="5">
        <v>141</v>
      </c>
      <c r="DC146" s="5">
        <f t="shared" si="21"/>
        <v>-2</v>
      </c>
      <c r="DD146" s="5">
        <f t="shared" si="22"/>
        <v>-2</v>
      </c>
    </row>
    <row r="147" spans="106:108" x14ac:dyDescent="0.25">
      <c r="DB147" s="5">
        <v>142</v>
      </c>
      <c r="DC147" s="5">
        <f t="shared" si="21"/>
        <v>-2</v>
      </c>
      <c r="DD147" s="5">
        <f t="shared" si="22"/>
        <v>-2</v>
      </c>
    </row>
    <row r="148" spans="106:108" x14ac:dyDescent="0.25">
      <c r="DB148" s="5">
        <v>143</v>
      </c>
      <c r="DC148" s="5">
        <f t="shared" si="21"/>
        <v>-2</v>
      </c>
      <c r="DD148" s="5">
        <f t="shared" si="22"/>
        <v>-2</v>
      </c>
    </row>
    <row r="149" spans="106:108" x14ac:dyDescent="0.25">
      <c r="DB149" s="5">
        <v>144</v>
      </c>
      <c r="DC149" s="5">
        <f t="shared" si="21"/>
        <v>-2</v>
      </c>
      <c r="DD149" s="5">
        <f t="shared" si="22"/>
        <v>-2</v>
      </c>
    </row>
    <row r="150" spans="106:108" x14ac:dyDescent="0.25">
      <c r="DB150" s="5">
        <v>145</v>
      </c>
      <c r="DC150" s="5">
        <f t="shared" si="21"/>
        <v>-2</v>
      </c>
      <c r="DD150" s="5">
        <f t="shared" si="22"/>
        <v>-2</v>
      </c>
    </row>
    <row r="151" spans="106:108" x14ac:dyDescent="0.25">
      <c r="DB151" s="5">
        <v>146</v>
      </c>
      <c r="DC151" s="5">
        <f t="shared" si="21"/>
        <v>-2</v>
      </c>
      <c r="DD151" s="5">
        <f t="shared" si="22"/>
        <v>-2</v>
      </c>
    </row>
    <row r="152" spans="106:108" x14ac:dyDescent="0.25">
      <c r="DB152" s="5">
        <v>147</v>
      </c>
      <c r="DC152" s="5">
        <f t="shared" si="21"/>
        <v>-2</v>
      </c>
      <c r="DD152" s="5">
        <f t="shared" si="22"/>
        <v>-2</v>
      </c>
    </row>
    <row r="153" spans="106:108" x14ac:dyDescent="0.25">
      <c r="DB153" s="5">
        <v>148</v>
      </c>
      <c r="DC153" s="5">
        <f t="shared" si="21"/>
        <v>-2</v>
      </c>
      <c r="DD153" s="5">
        <f t="shared" si="22"/>
        <v>-2</v>
      </c>
    </row>
    <row r="154" spans="106:108" x14ac:dyDescent="0.25">
      <c r="DB154" s="5">
        <v>149</v>
      </c>
      <c r="DC154" s="5">
        <f t="shared" si="21"/>
        <v>-2</v>
      </c>
      <c r="DD154" s="5">
        <f t="shared" si="22"/>
        <v>-2</v>
      </c>
    </row>
    <row r="155" spans="106:108" x14ac:dyDescent="0.25">
      <c r="DB155" s="5">
        <v>150</v>
      </c>
      <c r="DC155" s="5">
        <f t="shared" si="21"/>
        <v>-2</v>
      </c>
      <c r="DD155" s="5">
        <f t="shared" si="22"/>
        <v>-2</v>
      </c>
    </row>
    <row r="156" spans="106:108" x14ac:dyDescent="0.25">
      <c r="DB156" s="5">
        <v>151</v>
      </c>
      <c r="DC156" s="5">
        <f t="shared" si="21"/>
        <v>-2</v>
      </c>
      <c r="DD156" s="5">
        <f t="shared" si="22"/>
        <v>-2</v>
      </c>
    </row>
    <row r="157" spans="106:108" x14ac:dyDescent="0.25">
      <c r="DB157" s="5">
        <v>152</v>
      </c>
      <c r="DC157" s="5">
        <f t="shared" si="21"/>
        <v>-2</v>
      </c>
      <c r="DD157" s="5">
        <f t="shared" si="22"/>
        <v>-2</v>
      </c>
    </row>
    <row r="158" spans="106:108" x14ac:dyDescent="0.25">
      <c r="DB158" s="5">
        <v>153</v>
      </c>
      <c r="DC158" s="5">
        <f t="shared" si="21"/>
        <v>-2</v>
      </c>
      <c r="DD158" s="5">
        <f t="shared" si="22"/>
        <v>-2</v>
      </c>
    </row>
    <row r="159" spans="106:108" x14ac:dyDescent="0.25">
      <c r="DB159" s="5">
        <v>154</v>
      </c>
      <c r="DC159" s="5">
        <f t="shared" si="21"/>
        <v>-2</v>
      </c>
      <c r="DD159" s="5">
        <f t="shared" si="22"/>
        <v>-2</v>
      </c>
    </row>
    <row r="160" spans="106:108" x14ac:dyDescent="0.25">
      <c r="DB160" s="5">
        <v>155</v>
      </c>
      <c r="DC160" s="5">
        <f t="shared" si="21"/>
        <v>-2</v>
      </c>
      <c r="DD160" s="5">
        <f t="shared" si="22"/>
        <v>-2</v>
      </c>
    </row>
    <row r="161" spans="106:108" x14ac:dyDescent="0.25">
      <c r="DB161" s="5">
        <v>156</v>
      </c>
      <c r="DC161" s="5">
        <f t="shared" si="21"/>
        <v>-2</v>
      </c>
      <c r="DD161" s="5">
        <f t="shared" si="22"/>
        <v>-2</v>
      </c>
    </row>
    <row r="162" spans="106:108" x14ac:dyDescent="0.25">
      <c r="DB162" s="5">
        <v>157</v>
      </c>
      <c r="DC162" s="5">
        <f t="shared" si="21"/>
        <v>-2</v>
      </c>
      <c r="DD162" s="5">
        <f t="shared" si="22"/>
        <v>-2</v>
      </c>
    </row>
    <row r="163" spans="106:108" x14ac:dyDescent="0.25">
      <c r="DB163" s="5">
        <v>158</v>
      </c>
      <c r="DC163" s="5">
        <f t="shared" si="21"/>
        <v>-2</v>
      </c>
      <c r="DD163" s="5">
        <f t="shared" si="22"/>
        <v>-2</v>
      </c>
    </row>
    <row r="164" spans="106:108" x14ac:dyDescent="0.25">
      <c r="DB164" s="5">
        <v>159</v>
      </c>
      <c r="DC164" s="5">
        <f t="shared" si="21"/>
        <v>-2</v>
      </c>
      <c r="DD164" s="5">
        <f t="shared" si="22"/>
        <v>-2</v>
      </c>
    </row>
    <row r="165" spans="106:108" x14ac:dyDescent="0.25">
      <c r="DB165" s="5">
        <v>160</v>
      </c>
      <c r="DC165" s="5">
        <f t="shared" si="21"/>
        <v>-2</v>
      </c>
      <c r="DD165" s="5">
        <f t="shared" si="22"/>
        <v>-2</v>
      </c>
    </row>
    <row r="166" spans="106:108" x14ac:dyDescent="0.25">
      <c r="DB166" s="5">
        <v>161</v>
      </c>
      <c r="DC166" s="5">
        <f t="shared" si="21"/>
        <v>-2</v>
      </c>
      <c r="DD166" s="5">
        <f t="shared" si="22"/>
        <v>-2</v>
      </c>
    </row>
    <row r="167" spans="106:108" x14ac:dyDescent="0.25">
      <c r="DB167" s="5">
        <v>162</v>
      </c>
      <c r="DC167" s="5">
        <f t="shared" si="21"/>
        <v>-2</v>
      </c>
      <c r="DD167" s="5">
        <f t="shared" si="22"/>
        <v>-2</v>
      </c>
    </row>
    <row r="168" spans="106:108" x14ac:dyDescent="0.25">
      <c r="DB168" s="5">
        <v>163</v>
      </c>
      <c r="DC168" s="5">
        <f t="shared" si="21"/>
        <v>-2</v>
      </c>
      <c r="DD168" s="5">
        <f t="shared" si="22"/>
        <v>-2</v>
      </c>
    </row>
    <row r="169" spans="106:108" x14ac:dyDescent="0.25">
      <c r="DB169" s="5">
        <v>164</v>
      </c>
      <c r="DC169" s="5">
        <f t="shared" si="21"/>
        <v>-2</v>
      </c>
      <c r="DD169" s="5">
        <f t="shared" si="22"/>
        <v>-2</v>
      </c>
    </row>
    <row r="170" spans="106:108" x14ac:dyDescent="0.25">
      <c r="DB170" s="5">
        <v>165</v>
      </c>
      <c r="DC170" s="5">
        <f t="shared" si="21"/>
        <v>-2</v>
      </c>
      <c r="DD170" s="5">
        <f t="shared" si="22"/>
        <v>-2</v>
      </c>
    </row>
    <row r="171" spans="106:108" x14ac:dyDescent="0.25">
      <c r="DB171" s="5">
        <v>166</v>
      </c>
      <c r="DC171" s="5">
        <f t="shared" si="21"/>
        <v>-2</v>
      </c>
      <c r="DD171" s="5">
        <f t="shared" si="22"/>
        <v>-2</v>
      </c>
    </row>
    <row r="172" spans="106:108" x14ac:dyDescent="0.25">
      <c r="DB172" s="5">
        <v>167</v>
      </c>
      <c r="DC172" s="5">
        <f t="shared" si="21"/>
        <v>-2</v>
      </c>
      <c r="DD172" s="5">
        <f t="shared" si="22"/>
        <v>-2</v>
      </c>
    </row>
    <row r="173" spans="106:108" x14ac:dyDescent="0.25">
      <c r="DB173" s="5">
        <v>168</v>
      </c>
      <c r="DC173" s="5">
        <f t="shared" si="21"/>
        <v>-2</v>
      </c>
      <c r="DD173" s="5">
        <f t="shared" si="22"/>
        <v>-2</v>
      </c>
    </row>
    <row r="174" spans="106:108" x14ac:dyDescent="0.25">
      <c r="DB174" s="5">
        <v>169</v>
      </c>
      <c r="DC174" s="5">
        <f t="shared" si="21"/>
        <v>-2</v>
      </c>
      <c r="DD174" s="5">
        <f t="shared" si="22"/>
        <v>-2</v>
      </c>
    </row>
    <row r="175" spans="106:108" x14ac:dyDescent="0.25">
      <c r="DB175" s="5">
        <v>170</v>
      </c>
      <c r="DC175" s="5">
        <f t="shared" si="21"/>
        <v>-2</v>
      </c>
      <c r="DD175" s="5">
        <f t="shared" si="22"/>
        <v>-2</v>
      </c>
    </row>
    <row r="176" spans="106:108" x14ac:dyDescent="0.25">
      <c r="DB176" s="5">
        <v>171</v>
      </c>
      <c r="DC176" s="5">
        <f t="shared" si="21"/>
        <v>-2</v>
      </c>
      <c r="DD176" s="5">
        <f t="shared" si="22"/>
        <v>-2</v>
      </c>
    </row>
    <row r="177" spans="106:108" x14ac:dyDescent="0.25">
      <c r="DB177" s="5">
        <v>172</v>
      </c>
      <c r="DC177" s="5">
        <f t="shared" si="21"/>
        <v>-2</v>
      </c>
      <c r="DD177" s="5">
        <f t="shared" si="22"/>
        <v>-2</v>
      </c>
    </row>
    <row r="178" spans="106:108" x14ac:dyDescent="0.25">
      <c r="DB178" s="5">
        <v>173</v>
      </c>
      <c r="DC178" s="5">
        <f t="shared" si="21"/>
        <v>-2</v>
      </c>
      <c r="DD178" s="5">
        <f t="shared" si="22"/>
        <v>-2</v>
      </c>
    </row>
    <row r="179" spans="106:108" x14ac:dyDescent="0.25">
      <c r="DB179" s="5">
        <v>174</v>
      </c>
      <c r="DC179" s="5">
        <f t="shared" si="21"/>
        <v>-2</v>
      </c>
      <c r="DD179" s="5">
        <f t="shared" si="22"/>
        <v>-2</v>
      </c>
    </row>
    <row r="180" spans="106:108" x14ac:dyDescent="0.25">
      <c r="DB180" s="5">
        <v>175</v>
      </c>
      <c r="DC180" s="5">
        <f t="shared" si="21"/>
        <v>-2</v>
      </c>
      <c r="DD180" s="5">
        <f t="shared" si="22"/>
        <v>-2</v>
      </c>
    </row>
    <row r="181" spans="106:108" x14ac:dyDescent="0.25">
      <c r="DB181" s="5">
        <v>176</v>
      </c>
      <c r="DC181" s="5">
        <f t="shared" si="21"/>
        <v>-2</v>
      </c>
      <c r="DD181" s="5">
        <f t="shared" si="22"/>
        <v>-2</v>
      </c>
    </row>
    <row r="182" spans="106:108" x14ac:dyDescent="0.25">
      <c r="DB182" s="5">
        <v>177</v>
      </c>
      <c r="DC182" s="5">
        <f t="shared" si="21"/>
        <v>-2</v>
      </c>
      <c r="DD182" s="5">
        <f t="shared" si="22"/>
        <v>-2</v>
      </c>
    </row>
    <row r="183" spans="106:108" x14ac:dyDescent="0.25">
      <c r="DB183" s="5">
        <v>178</v>
      </c>
      <c r="DC183" s="5">
        <f t="shared" si="21"/>
        <v>-2</v>
      </c>
      <c r="DD183" s="5">
        <f t="shared" si="22"/>
        <v>-2</v>
      </c>
    </row>
    <row r="184" spans="106:108" x14ac:dyDescent="0.25">
      <c r="DB184" s="5">
        <v>179</v>
      </c>
      <c r="DC184" s="5">
        <f t="shared" si="21"/>
        <v>-2</v>
      </c>
      <c r="DD184" s="5">
        <f t="shared" si="22"/>
        <v>-2</v>
      </c>
    </row>
    <row r="185" spans="106:108" x14ac:dyDescent="0.25">
      <c r="DB185" s="5">
        <v>180</v>
      </c>
      <c r="DC185" s="5">
        <f t="shared" si="21"/>
        <v>-2</v>
      </c>
      <c r="DD185" s="5">
        <f t="shared" si="22"/>
        <v>-2</v>
      </c>
    </row>
    <row r="186" spans="106:108" x14ac:dyDescent="0.25">
      <c r="DB186" s="5">
        <v>181</v>
      </c>
      <c r="DC186" s="5">
        <f t="shared" si="21"/>
        <v>-2</v>
      </c>
      <c r="DD186" s="5">
        <f t="shared" si="22"/>
        <v>-2</v>
      </c>
    </row>
    <row r="187" spans="106:108" x14ac:dyDescent="0.25">
      <c r="DB187" s="5">
        <v>182</v>
      </c>
      <c r="DC187" s="5">
        <f t="shared" si="21"/>
        <v>-2</v>
      </c>
      <c r="DD187" s="5">
        <f t="shared" si="22"/>
        <v>-2</v>
      </c>
    </row>
    <row r="188" spans="106:108" x14ac:dyDescent="0.25">
      <c r="DB188" s="5">
        <v>183</v>
      </c>
      <c r="DC188" s="5">
        <f t="shared" si="21"/>
        <v>-2</v>
      </c>
      <c r="DD188" s="5">
        <f t="shared" si="22"/>
        <v>-2</v>
      </c>
    </row>
    <row r="189" spans="106:108" x14ac:dyDescent="0.25">
      <c r="DB189" s="5">
        <v>184</v>
      </c>
      <c r="DC189" s="5">
        <f t="shared" si="21"/>
        <v>-2</v>
      </c>
      <c r="DD189" s="5">
        <f t="shared" si="22"/>
        <v>-2</v>
      </c>
    </row>
    <row r="190" spans="106:108" x14ac:dyDescent="0.25">
      <c r="DB190" s="5">
        <v>185</v>
      </c>
      <c r="DC190" s="5">
        <f t="shared" si="21"/>
        <v>-2</v>
      </c>
      <c r="DD190" s="5">
        <f t="shared" si="22"/>
        <v>-2</v>
      </c>
    </row>
    <row r="191" spans="106:108" x14ac:dyDescent="0.25">
      <c r="DB191" s="5">
        <v>186</v>
      </c>
      <c r="DC191" s="5">
        <f t="shared" si="21"/>
        <v>-2</v>
      </c>
      <c r="DD191" s="5">
        <f t="shared" si="22"/>
        <v>-2</v>
      </c>
    </row>
    <row r="192" spans="106:108" x14ac:dyDescent="0.25">
      <c r="DB192" s="5">
        <v>187</v>
      </c>
      <c r="DC192" s="5">
        <f t="shared" si="21"/>
        <v>-2</v>
      </c>
      <c r="DD192" s="5">
        <f t="shared" si="22"/>
        <v>-2</v>
      </c>
    </row>
    <row r="193" spans="106:108" x14ac:dyDescent="0.25">
      <c r="DB193" s="5">
        <v>188</v>
      </c>
      <c r="DC193" s="5">
        <f t="shared" si="21"/>
        <v>-2</v>
      </c>
      <c r="DD193" s="5">
        <f t="shared" si="22"/>
        <v>-2</v>
      </c>
    </row>
    <row r="194" spans="106:108" x14ac:dyDescent="0.25">
      <c r="DB194" s="5">
        <v>189</v>
      </c>
      <c r="DC194" s="5">
        <f t="shared" si="21"/>
        <v>-2</v>
      </c>
      <c r="DD194" s="5">
        <f t="shared" si="22"/>
        <v>-2</v>
      </c>
    </row>
    <row r="195" spans="106:108" x14ac:dyDescent="0.25">
      <c r="DB195" s="5">
        <v>190</v>
      </c>
      <c r="DC195" s="5">
        <f t="shared" si="21"/>
        <v>-2</v>
      </c>
      <c r="DD195" s="5">
        <f t="shared" si="22"/>
        <v>-2</v>
      </c>
    </row>
    <row r="196" spans="106:108" x14ac:dyDescent="0.25">
      <c r="DB196" s="5">
        <v>191</v>
      </c>
      <c r="DC196" s="5">
        <f t="shared" si="21"/>
        <v>-2</v>
      </c>
      <c r="DD196" s="5">
        <f t="shared" si="22"/>
        <v>-2</v>
      </c>
    </row>
    <row r="197" spans="106:108" x14ac:dyDescent="0.25">
      <c r="DB197" s="5">
        <v>192</v>
      </c>
      <c r="DC197" s="5">
        <f t="shared" ref="DC197:DC205" si="23">IF($DC$3=0,-2,COS($CD$3-PI()*2*$CE$2*DB197/200))</f>
        <v>-2</v>
      </c>
      <c r="DD197" s="5">
        <f t="shared" ref="DD197:DD205" si="24">IF($DD$3=0,-2,SIN($CD$3-PI()*2*$CE$2*DB197/200))</f>
        <v>-2</v>
      </c>
    </row>
    <row r="198" spans="106:108" x14ac:dyDescent="0.25">
      <c r="DB198" s="5">
        <v>193</v>
      </c>
      <c r="DC198" s="5">
        <f t="shared" si="23"/>
        <v>-2</v>
      </c>
      <c r="DD198" s="5">
        <f t="shared" si="24"/>
        <v>-2</v>
      </c>
    </row>
    <row r="199" spans="106:108" x14ac:dyDescent="0.25">
      <c r="DB199" s="5">
        <v>194</v>
      </c>
      <c r="DC199" s="5">
        <f t="shared" si="23"/>
        <v>-2</v>
      </c>
      <c r="DD199" s="5">
        <f t="shared" si="24"/>
        <v>-2</v>
      </c>
    </row>
    <row r="200" spans="106:108" x14ac:dyDescent="0.25">
      <c r="DB200" s="5">
        <v>195</v>
      </c>
      <c r="DC200" s="5">
        <f t="shared" si="23"/>
        <v>-2</v>
      </c>
      <c r="DD200" s="5">
        <f t="shared" si="24"/>
        <v>-2</v>
      </c>
    </row>
    <row r="201" spans="106:108" x14ac:dyDescent="0.25">
      <c r="DB201" s="5">
        <v>196</v>
      </c>
      <c r="DC201" s="5">
        <f t="shared" si="23"/>
        <v>-2</v>
      </c>
      <c r="DD201" s="5">
        <f t="shared" si="24"/>
        <v>-2</v>
      </c>
    </row>
    <row r="202" spans="106:108" x14ac:dyDescent="0.25">
      <c r="DB202" s="5">
        <v>197</v>
      </c>
      <c r="DC202" s="5">
        <f t="shared" si="23"/>
        <v>-2</v>
      </c>
      <c r="DD202" s="5">
        <f t="shared" si="24"/>
        <v>-2</v>
      </c>
    </row>
    <row r="203" spans="106:108" x14ac:dyDescent="0.25">
      <c r="DB203" s="5">
        <v>198</v>
      </c>
      <c r="DC203" s="5">
        <f t="shared" si="23"/>
        <v>-2</v>
      </c>
      <c r="DD203" s="5">
        <f t="shared" si="24"/>
        <v>-2</v>
      </c>
    </row>
    <row r="204" spans="106:108" x14ac:dyDescent="0.25">
      <c r="DB204" s="5">
        <v>199</v>
      </c>
      <c r="DC204" s="5">
        <f t="shared" si="23"/>
        <v>-2</v>
      </c>
      <c r="DD204" s="5">
        <f t="shared" si="24"/>
        <v>-2</v>
      </c>
    </row>
    <row r="205" spans="106:108" x14ac:dyDescent="0.25">
      <c r="DB205" s="5">
        <v>200</v>
      </c>
      <c r="DC205" s="5">
        <f t="shared" si="23"/>
        <v>-2</v>
      </c>
      <c r="DD205" s="5">
        <f t="shared" si="24"/>
        <v>-2</v>
      </c>
    </row>
  </sheetData>
  <sheetProtection algorithmName="SHA-512" hashValue="Z6ABoGlVbSqwOpSsOG3lABbY+VKk0XgtWNhOBkkl3o6xrlJQQpKjMA1Vqp/bco5SS/V3o9/J6yHlgWQgGR7aRg==" saltValue="swZ1EjTuDJhzQX9qIjmhUA==" spinCount="100000" sheet="1" objects="1" scenarios="1"/>
  <mergeCells count="14">
    <mergeCell ref="BI1:BO2"/>
    <mergeCell ref="E2:F2"/>
    <mergeCell ref="J2:J3"/>
    <mergeCell ref="K2:K3"/>
    <mergeCell ref="T2:V2"/>
    <mergeCell ref="E3:F3"/>
    <mergeCell ref="N7:N15"/>
    <mergeCell ref="N16:N31"/>
    <mergeCell ref="T5:AG6"/>
    <mergeCell ref="G4:I4"/>
    <mergeCell ref="A1:M1"/>
    <mergeCell ref="E4:F4"/>
    <mergeCell ref="R4:S4"/>
    <mergeCell ref="N1:AA1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Spinner 1">
              <controlPr defaultSize="0" autoPict="0">
                <anchor moveWithCells="1" sizeWithCells="1">
                  <from>
                    <xdr:col>10</xdr:col>
                    <xdr:colOff>371475</xdr:colOff>
                    <xdr:row>1</xdr:row>
                    <xdr:rowOff>38100</xdr:rowOff>
                  </from>
                  <to>
                    <xdr:col>12</xdr:col>
                    <xdr:colOff>142875</xdr:colOff>
                    <xdr:row>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 moveWithCells="1" sizeWithCells="1">
                  <from>
                    <xdr:col>0</xdr:col>
                    <xdr:colOff>38100</xdr:colOff>
                    <xdr:row>2</xdr:row>
                    <xdr:rowOff>9525</xdr:rowOff>
                  </from>
                  <to>
                    <xdr:col>1</xdr:col>
                    <xdr:colOff>38100</xdr:colOff>
                    <xdr:row>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Check Box 3">
              <controlPr defaultSize="0" autoFill="0" autoLine="0" autoPict="0">
                <anchor moveWithCells="1" sizeWithCells="1">
                  <from>
                    <xdr:col>1</xdr:col>
                    <xdr:colOff>466725</xdr:colOff>
                    <xdr:row>2</xdr:row>
                    <xdr:rowOff>19050</xdr:rowOff>
                  </from>
                  <to>
                    <xdr:col>2</xdr:col>
                    <xdr:colOff>76200</xdr:colOff>
                    <xdr:row>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Check Box 4">
              <controlPr defaultSize="0" autoFill="0" autoLine="0" autoPict="0">
                <anchor moveWithCells="1" sizeWithCells="1">
                  <from>
                    <xdr:col>8</xdr:col>
                    <xdr:colOff>352425</xdr:colOff>
                    <xdr:row>2</xdr:row>
                    <xdr:rowOff>9525</xdr:rowOff>
                  </from>
                  <to>
                    <xdr:col>8</xdr:col>
                    <xdr:colOff>561975</xdr:colOff>
                    <xdr:row>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8" name="Check Box 5">
              <controlPr defaultSize="0" autoFill="0" autoLine="0" autoPict="0">
                <anchor moveWithCells="1" sizeWithCells="1">
                  <from>
                    <xdr:col>8</xdr:col>
                    <xdr:colOff>371475</xdr:colOff>
                    <xdr:row>3</xdr:row>
                    <xdr:rowOff>19050</xdr:rowOff>
                  </from>
                  <to>
                    <xdr:col>8</xdr:col>
                    <xdr:colOff>581025</xdr:colOff>
                    <xdr:row>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9" name="Check Box 6">
              <controlPr defaultSize="0" autoFill="0" autoLine="0" autoPict="0">
                <anchor moveWithCells="1" sizeWithCells="1">
                  <from>
                    <xdr:col>1</xdr:col>
                    <xdr:colOff>466725</xdr:colOff>
                    <xdr:row>1</xdr:row>
                    <xdr:rowOff>28575</xdr:rowOff>
                  </from>
                  <to>
                    <xdr:col>2</xdr:col>
                    <xdr:colOff>76200</xdr:colOff>
                    <xdr:row>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10" name="Check Box 7">
              <controlPr defaultSize="0" autoFill="0" autoLine="0" autoPict="0">
                <anchor moveWithCells="1" sizeWithCells="1">
                  <from>
                    <xdr:col>0</xdr:col>
                    <xdr:colOff>38100</xdr:colOff>
                    <xdr:row>3</xdr:row>
                    <xdr:rowOff>9525</xdr:rowOff>
                  </from>
                  <to>
                    <xdr:col>1</xdr:col>
                    <xdr:colOff>38100</xdr:colOff>
                    <xdr:row>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11" name="Check Box 8">
              <controlPr defaultSize="0" autoFill="0" autoLine="0" autoPict="0">
                <anchor moveWithCells="1" sizeWithCells="1">
                  <from>
                    <xdr:col>8</xdr:col>
                    <xdr:colOff>352425</xdr:colOff>
                    <xdr:row>1</xdr:row>
                    <xdr:rowOff>19050</xdr:rowOff>
                  </from>
                  <to>
                    <xdr:col>8</xdr:col>
                    <xdr:colOff>561975</xdr:colOff>
                    <xdr:row>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12" name="Check Box 9">
              <controlPr defaultSize="0" autoFill="0" autoLine="0" autoPict="0">
                <anchor moveWithCells="1" sizeWithCells="1">
                  <from>
                    <xdr:col>22</xdr:col>
                    <xdr:colOff>66675</xdr:colOff>
                    <xdr:row>1</xdr:row>
                    <xdr:rowOff>19050</xdr:rowOff>
                  </from>
                  <to>
                    <xdr:col>22</xdr:col>
                    <xdr:colOff>257175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13" name="Check Box 10">
              <controlPr defaultSize="0" autoFill="0" autoLine="0" autoPict="0">
                <anchor moveWithCells="1" sizeWithCells="1">
                  <from>
                    <xdr:col>14</xdr:col>
                    <xdr:colOff>28575</xdr:colOff>
                    <xdr:row>6</xdr:row>
                    <xdr:rowOff>19050</xdr:rowOff>
                  </from>
                  <to>
                    <xdr:col>14</xdr:col>
                    <xdr:colOff>266700</xdr:colOff>
                    <xdr:row>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14" name="Check Box 11">
              <controlPr defaultSize="0" autoFill="0" autoLine="0" autoPict="0">
                <anchor moveWithCells="1" sizeWithCells="1">
                  <from>
                    <xdr:col>14</xdr:col>
                    <xdr:colOff>28575</xdr:colOff>
                    <xdr:row>7</xdr:row>
                    <xdr:rowOff>9525</xdr:rowOff>
                  </from>
                  <to>
                    <xdr:col>14</xdr:col>
                    <xdr:colOff>266700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15" name="Check Box 12">
              <controlPr defaultSize="0" autoFill="0" autoLine="0" autoPict="0">
                <anchor moveWithCells="1" sizeWithCells="1">
                  <from>
                    <xdr:col>14</xdr:col>
                    <xdr:colOff>28575</xdr:colOff>
                    <xdr:row>8</xdr:row>
                    <xdr:rowOff>9525</xdr:rowOff>
                  </from>
                  <to>
                    <xdr:col>14</xdr:col>
                    <xdr:colOff>266700</xdr:colOff>
                    <xdr:row>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16" name="Check Box 13">
              <controlPr defaultSize="0" autoFill="0" autoLine="0" autoPict="0">
                <anchor moveWithCells="1" sizeWithCells="1">
                  <from>
                    <xdr:col>14</xdr:col>
                    <xdr:colOff>28575</xdr:colOff>
                    <xdr:row>9</xdr:row>
                    <xdr:rowOff>9525</xdr:rowOff>
                  </from>
                  <to>
                    <xdr:col>14</xdr:col>
                    <xdr:colOff>266700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17" name="Check Box 14">
              <controlPr defaultSize="0" autoFill="0" autoLine="0" autoPict="0">
                <anchor moveWithCells="1" sizeWithCells="1">
                  <from>
                    <xdr:col>14</xdr:col>
                    <xdr:colOff>28575</xdr:colOff>
                    <xdr:row>10</xdr:row>
                    <xdr:rowOff>9525</xdr:rowOff>
                  </from>
                  <to>
                    <xdr:col>14</xdr:col>
                    <xdr:colOff>266700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7" r:id="rId18" name="Check Box 15">
              <controlPr defaultSize="0" autoFill="0" autoLine="0" autoPict="0">
                <anchor moveWithCells="1" sizeWithCells="1">
                  <from>
                    <xdr:col>14</xdr:col>
                    <xdr:colOff>28575</xdr:colOff>
                    <xdr:row>11</xdr:row>
                    <xdr:rowOff>9525</xdr:rowOff>
                  </from>
                  <to>
                    <xdr:col>14</xdr:col>
                    <xdr:colOff>266700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19" name="Check Box 16">
              <controlPr defaultSize="0" autoFill="0" autoLine="0" autoPict="0">
                <anchor moveWithCells="1" sizeWithCells="1">
                  <from>
                    <xdr:col>14</xdr:col>
                    <xdr:colOff>28575</xdr:colOff>
                    <xdr:row>12</xdr:row>
                    <xdr:rowOff>9525</xdr:rowOff>
                  </from>
                  <to>
                    <xdr:col>14</xdr:col>
                    <xdr:colOff>266700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9" r:id="rId20" name="Check Box 17">
              <controlPr defaultSize="0" autoFill="0" autoLine="0" autoPict="0">
                <anchor moveWithCells="1" sizeWithCells="1">
                  <from>
                    <xdr:col>14</xdr:col>
                    <xdr:colOff>28575</xdr:colOff>
                    <xdr:row>13</xdr:row>
                    <xdr:rowOff>9525</xdr:rowOff>
                  </from>
                  <to>
                    <xdr:col>14</xdr:col>
                    <xdr:colOff>266700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0" r:id="rId21" name="Check Box 18">
              <controlPr defaultSize="0" autoFill="0" autoLine="0" autoPict="0">
                <anchor moveWithCells="1" sizeWithCells="1">
                  <from>
                    <xdr:col>14</xdr:col>
                    <xdr:colOff>28575</xdr:colOff>
                    <xdr:row>14</xdr:row>
                    <xdr:rowOff>9525</xdr:rowOff>
                  </from>
                  <to>
                    <xdr:col>14</xdr:col>
                    <xdr:colOff>266700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1" r:id="rId22" name="Check Box 19">
              <controlPr defaultSize="0" autoFill="0" autoLine="0" autoPict="0">
                <anchor moveWithCells="1" sizeWithCells="1">
                  <from>
                    <xdr:col>14</xdr:col>
                    <xdr:colOff>28575</xdr:colOff>
                    <xdr:row>15</xdr:row>
                    <xdr:rowOff>9525</xdr:rowOff>
                  </from>
                  <to>
                    <xdr:col>14</xdr:col>
                    <xdr:colOff>266700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2" r:id="rId23" name="Check Box 20">
              <controlPr defaultSize="0" autoFill="0" autoLine="0" autoPict="0">
                <anchor moveWithCells="1" sizeWithCells="1">
                  <from>
                    <xdr:col>14</xdr:col>
                    <xdr:colOff>28575</xdr:colOff>
                    <xdr:row>16</xdr:row>
                    <xdr:rowOff>9525</xdr:rowOff>
                  </from>
                  <to>
                    <xdr:col>14</xdr:col>
                    <xdr:colOff>266700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3" r:id="rId24" name="Check Box 21">
              <controlPr defaultSize="0" autoFill="0" autoLine="0" autoPict="0">
                <anchor moveWithCells="1" sizeWithCells="1">
                  <from>
                    <xdr:col>14</xdr:col>
                    <xdr:colOff>28575</xdr:colOff>
                    <xdr:row>17</xdr:row>
                    <xdr:rowOff>9525</xdr:rowOff>
                  </from>
                  <to>
                    <xdr:col>14</xdr:col>
                    <xdr:colOff>266700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4" r:id="rId25" name="Check Box 22">
              <controlPr defaultSize="0" autoFill="0" autoLine="0" autoPict="0">
                <anchor moveWithCells="1" sizeWithCells="1">
                  <from>
                    <xdr:col>14</xdr:col>
                    <xdr:colOff>28575</xdr:colOff>
                    <xdr:row>18</xdr:row>
                    <xdr:rowOff>9525</xdr:rowOff>
                  </from>
                  <to>
                    <xdr:col>14</xdr:col>
                    <xdr:colOff>266700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5" r:id="rId26" name="Check Box 23">
              <controlPr defaultSize="0" autoFill="0" autoLine="0" autoPict="0">
                <anchor moveWithCells="1" sizeWithCells="1">
                  <from>
                    <xdr:col>14</xdr:col>
                    <xdr:colOff>28575</xdr:colOff>
                    <xdr:row>19</xdr:row>
                    <xdr:rowOff>9525</xdr:rowOff>
                  </from>
                  <to>
                    <xdr:col>14</xdr:col>
                    <xdr:colOff>266700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6" r:id="rId27" name="Check Box 24">
              <controlPr defaultSize="0" autoFill="0" autoLine="0" autoPict="0">
                <anchor moveWithCells="1" sizeWithCells="1">
                  <from>
                    <xdr:col>14</xdr:col>
                    <xdr:colOff>28575</xdr:colOff>
                    <xdr:row>20</xdr:row>
                    <xdr:rowOff>9525</xdr:rowOff>
                  </from>
                  <to>
                    <xdr:col>14</xdr:col>
                    <xdr:colOff>266700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7" r:id="rId28" name="Check Box 25">
              <controlPr defaultSize="0" autoFill="0" autoLine="0" autoPict="0">
                <anchor moveWithCells="1" sizeWithCells="1">
                  <from>
                    <xdr:col>14</xdr:col>
                    <xdr:colOff>28575</xdr:colOff>
                    <xdr:row>21</xdr:row>
                    <xdr:rowOff>9525</xdr:rowOff>
                  </from>
                  <to>
                    <xdr:col>14</xdr:col>
                    <xdr:colOff>266700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8" r:id="rId29" name="Check Box 26">
              <controlPr defaultSize="0" autoFill="0" autoLine="0" autoPict="0">
                <anchor moveWithCells="1" sizeWithCells="1">
                  <from>
                    <xdr:col>14</xdr:col>
                    <xdr:colOff>28575</xdr:colOff>
                    <xdr:row>22</xdr:row>
                    <xdr:rowOff>9525</xdr:rowOff>
                  </from>
                  <to>
                    <xdr:col>14</xdr:col>
                    <xdr:colOff>266700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9" r:id="rId30" name="Check Box 27">
              <controlPr defaultSize="0" autoFill="0" autoLine="0" autoPict="0">
                <anchor moveWithCells="1" sizeWithCells="1">
                  <from>
                    <xdr:col>14</xdr:col>
                    <xdr:colOff>28575</xdr:colOff>
                    <xdr:row>23</xdr:row>
                    <xdr:rowOff>9525</xdr:rowOff>
                  </from>
                  <to>
                    <xdr:col>14</xdr:col>
                    <xdr:colOff>266700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0" r:id="rId31" name="Check Box 28">
              <controlPr defaultSize="0" autoFill="0" autoLine="0" autoPict="0">
                <anchor moveWithCells="1" sizeWithCells="1">
                  <from>
                    <xdr:col>14</xdr:col>
                    <xdr:colOff>28575</xdr:colOff>
                    <xdr:row>24</xdr:row>
                    <xdr:rowOff>9525</xdr:rowOff>
                  </from>
                  <to>
                    <xdr:col>14</xdr:col>
                    <xdr:colOff>266700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1" r:id="rId32" name="Check Box 29">
              <controlPr defaultSize="0" autoFill="0" autoLine="0" autoPict="0">
                <anchor moveWithCells="1" sizeWithCells="1">
                  <from>
                    <xdr:col>14</xdr:col>
                    <xdr:colOff>28575</xdr:colOff>
                    <xdr:row>25</xdr:row>
                    <xdr:rowOff>9525</xdr:rowOff>
                  </from>
                  <to>
                    <xdr:col>14</xdr:col>
                    <xdr:colOff>266700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2" r:id="rId33" name="Check Box 30">
              <controlPr defaultSize="0" autoFill="0" autoLine="0" autoPict="0">
                <anchor moveWithCells="1" sizeWithCells="1">
                  <from>
                    <xdr:col>14</xdr:col>
                    <xdr:colOff>28575</xdr:colOff>
                    <xdr:row>26</xdr:row>
                    <xdr:rowOff>9525</xdr:rowOff>
                  </from>
                  <to>
                    <xdr:col>14</xdr:col>
                    <xdr:colOff>266700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3" r:id="rId34" name="Check Box 31">
              <controlPr defaultSize="0" autoFill="0" autoLine="0" autoPict="0">
                <anchor moveWithCells="1" sizeWithCells="1">
                  <from>
                    <xdr:col>14</xdr:col>
                    <xdr:colOff>28575</xdr:colOff>
                    <xdr:row>27</xdr:row>
                    <xdr:rowOff>9525</xdr:rowOff>
                  </from>
                  <to>
                    <xdr:col>14</xdr:col>
                    <xdr:colOff>266700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4" r:id="rId35" name="Check Box 32">
              <controlPr defaultSize="0" autoFill="0" autoLine="0" autoPict="0">
                <anchor moveWithCells="1" sizeWithCells="1">
                  <from>
                    <xdr:col>14</xdr:col>
                    <xdr:colOff>28575</xdr:colOff>
                    <xdr:row>29</xdr:row>
                    <xdr:rowOff>19050</xdr:rowOff>
                  </from>
                  <to>
                    <xdr:col>14</xdr:col>
                    <xdr:colOff>266700</xdr:colOff>
                    <xdr:row>30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8" r:id="rId36" name="Check Box 36">
              <controlPr defaultSize="0" autoFill="0" autoLine="0" autoPict="0">
                <anchor moveWithCells="1" sizeWithCells="1">
                  <from>
                    <xdr:col>14</xdr:col>
                    <xdr:colOff>28575</xdr:colOff>
                    <xdr:row>28</xdr:row>
                    <xdr:rowOff>9525</xdr:rowOff>
                  </from>
                  <to>
                    <xdr:col>14</xdr:col>
                    <xdr:colOff>266700</xdr:colOff>
                    <xdr:row>28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B2F4A-9DAD-4DA0-86E0-01CAF836D157}">
  <dimension ref="A1:CN46"/>
  <sheetViews>
    <sheetView showGridLines="0" zoomScaleNormal="100" workbookViewId="0">
      <selection activeCell="P5" sqref="P5"/>
    </sheetView>
  </sheetViews>
  <sheetFormatPr defaultRowHeight="15" x14ac:dyDescent="0.25"/>
  <cols>
    <col min="1" max="50" width="3" style="6" customWidth="1"/>
    <col min="51" max="51" width="2" style="27" customWidth="1"/>
    <col min="52" max="52" width="3" style="6" customWidth="1"/>
    <col min="53" max="54" width="2.85546875" style="6" customWidth="1"/>
    <col min="55" max="55" width="9.140625" style="6"/>
    <col min="56" max="59" width="2.85546875" style="6" customWidth="1"/>
    <col min="60" max="64" width="9.140625" style="6"/>
    <col min="65" max="65" width="5.7109375" style="6" customWidth="1"/>
    <col min="66" max="78" width="9.140625" style="6"/>
    <col min="79" max="79" width="9.140625" style="169"/>
    <col min="80" max="80" width="2.85546875" style="169" customWidth="1"/>
    <col min="81" max="81" width="9.140625" style="169"/>
    <col min="82" max="85" width="2.85546875" style="169" customWidth="1"/>
    <col min="86" max="86" width="9.140625" style="169"/>
    <col min="87" max="91" width="9.140625" style="27"/>
    <col min="92" max="16384" width="9.140625" style="6"/>
  </cols>
  <sheetData>
    <row r="1" spans="1:92" ht="21" customHeight="1" x14ac:dyDescent="0.25">
      <c r="A1" s="26" t="s">
        <v>162</v>
      </c>
      <c r="BB1" s="26" t="str">
        <f>IF($S$4=FALSE,"",CB1)</f>
        <v/>
      </c>
      <c r="BC1" s="28"/>
      <c r="CB1" s="44" t="s">
        <v>166</v>
      </c>
      <c r="CC1" s="27"/>
      <c r="CD1" s="27"/>
      <c r="CE1" s="27"/>
      <c r="CF1" s="27"/>
      <c r="CG1" s="27"/>
      <c r="CH1" s="27"/>
      <c r="CN1" s="29"/>
    </row>
    <row r="2" spans="1:92" ht="20.25" customHeight="1" x14ac:dyDescent="0.35">
      <c r="A2" s="66"/>
      <c r="B2" s="68" t="s">
        <v>169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5"/>
      <c r="R2" s="65"/>
      <c r="S2" s="65"/>
      <c r="T2" s="65"/>
      <c r="U2" s="66"/>
      <c r="V2" s="142" t="str">
        <f>IF(V$3&gt;j,"",V3)</f>
        <v/>
      </c>
      <c r="W2" s="142"/>
      <c r="X2" s="142" t="str">
        <f>IF(X$3&gt;j,"",X3)</f>
        <v/>
      </c>
      <c r="Y2" s="142"/>
      <c r="Z2" s="142" t="str">
        <f>IF(Z$3&gt;j,"",Z3)</f>
        <v/>
      </c>
      <c r="AA2" s="142"/>
      <c r="AB2" s="142" t="str">
        <f>IF(AB$3&gt;j,"",AB3)</f>
        <v/>
      </c>
      <c r="AC2" s="142"/>
      <c r="AD2" s="142" t="str">
        <f>IF(AD$3&gt;j,"",AD3)</f>
        <v/>
      </c>
      <c r="AE2" s="142"/>
      <c r="AF2" s="142" t="str">
        <f>IF(AF$3&gt;j,"",AF3)</f>
        <v/>
      </c>
      <c r="AG2" s="142"/>
      <c r="AH2" s="142" t="str">
        <f>IF(AH$3&gt;j,"",AH3)</f>
        <v/>
      </c>
      <c r="AI2" s="142"/>
      <c r="AJ2" s="142" t="str">
        <f>IF(AJ$3&gt;j,"",AJ3)</f>
        <v/>
      </c>
      <c r="AK2" s="142"/>
      <c r="AL2" s="142" t="str">
        <f>IF(AL$3&gt;j,"",AL3)</f>
        <v/>
      </c>
      <c r="AM2" s="142"/>
      <c r="AN2" s="142" t="str">
        <f>IF(AN$3&gt;j,"",AN3)</f>
        <v/>
      </c>
      <c r="AO2" s="142"/>
      <c r="AP2" s="142" t="str">
        <f>IF(AP$3&gt;j,"",AP3)</f>
        <v/>
      </c>
      <c r="AQ2" s="142"/>
      <c r="AR2" s="142" t="str">
        <f>IF(AR$3&gt;j,"",AR3)</f>
        <v/>
      </c>
      <c r="AS2" s="142"/>
      <c r="AT2" s="142" t="str">
        <f>IF(AT$3&gt;j,"",AT3)</f>
        <v/>
      </c>
      <c r="AU2" s="142"/>
      <c r="AV2" s="142" t="str">
        <f>IF(AV$3&gt;j,"",AV3)</f>
        <v/>
      </c>
      <c r="AW2" s="142"/>
      <c r="AX2" s="142">
        <f>IF(AX$3&gt;j,"",AX3)</f>
        <v>1</v>
      </c>
      <c r="AY2" s="5"/>
      <c r="AZ2" s="234" t="s">
        <v>2</v>
      </c>
      <c r="BA2" s="234"/>
      <c r="BB2" s="26" t="str">
        <f>IF($S$4=FALSE,"",CB2)</f>
        <v/>
      </c>
      <c r="BC2" s="28"/>
      <c r="CB2" s="44" t="s">
        <v>58</v>
      </c>
      <c r="CC2" s="27"/>
      <c r="CD2" s="27"/>
      <c r="CE2" s="27"/>
      <c r="CF2" s="27"/>
      <c r="CG2" s="27"/>
      <c r="CH2" s="27"/>
    </row>
    <row r="3" spans="1:92" ht="14.25" customHeight="1" x14ac:dyDescent="0.25">
      <c r="A3" s="66"/>
      <c r="B3" s="237" t="s">
        <v>207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66"/>
      <c r="T3" s="66"/>
      <c r="U3" s="66"/>
      <c r="V3" s="5">
        <v>15</v>
      </c>
      <c r="W3" s="5"/>
      <c r="X3" s="5">
        <v>14</v>
      </c>
      <c r="Y3" s="5"/>
      <c r="Z3" s="5">
        <v>13</v>
      </c>
      <c r="AA3" s="5"/>
      <c r="AB3" s="5">
        <v>12</v>
      </c>
      <c r="AC3" s="5"/>
      <c r="AD3" s="5">
        <v>11</v>
      </c>
      <c r="AE3" s="5"/>
      <c r="AF3" s="5">
        <v>10</v>
      </c>
      <c r="AG3" s="5"/>
      <c r="AH3" s="5">
        <v>9</v>
      </c>
      <c r="AI3" s="5"/>
      <c r="AJ3" s="5">
        <v>8</v>
      </c>
      <c r="AK3" s="5"/>
      <c r="AL3" s="5">
        <v>7</v>
      </c>
      <c r="AM3" s="5"/>
      <c r="AN3" s="5">
        <v>6</v>
      </c>
      <c r="AO3" s="140"/>
      <c r="AP3" s="5">
        <v>5</v>
      </c>
      <c r="AQ3" s="140"/>
      <c r="AR3" s="5">
        <v>4</v>
      </c>
      <c r="AS3" s="5"/>
      <c r="AT3" s="5">
        <v>3</v>
      </c>
      <c r="AU3" s="5"/>
      <c r="AV3" s="5">
        <v>2</v>
      </c>
      <c r="AW3" s="5"/>
      <c r="AX3" s="5">
        <v>1</v>
      </c>
      <c r="AY3" s="5"/>
      <c r="AZ3" s="5"/>
      <c r="BB3" s="28"/>
      <c r="BC3" s="31" t="str">
        <f>IF($S$4=FALSE,"",CC3)</f>
        <v/>
      </c>
      <c r="BD3" s="28" t="str">
        <f>IF($S$4=FALSE,"",CD3)</f>
        <v/>
      </c>
      <c r="BE3" s="31"/>
      <c r="CB3" s="27"/>
      <c r="CC3" s="119" t="s">
        <v>24</v>
      </c>
      <c r="CD3" s="120" t="s">
        <v>48</v>
      </c>
      <c r="CE3" s="27"/>
      <c r="CF3" s="27"/>
      <c r="CG3" s="27"/>
      <c r="CH3" s="27"/>
    </row>
    <row r="4" spans="1:92" ht="15" customHeight="1" x14ac:dyDescent="0.3">
      <c r="A4" s="66"/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70" t="b">
        <v>0</v>
      </c>
      <c r="T4" s="66"/>
      <c r="U4" s="69"/>
      <c r="V4" s="160" t="str">
        <f>IF(AND(j&gt;=$AY4,j&gt;=V$3),"●","")</f>
        <v/>
      </c>
      <c r="W4" s="161"/>
      <c r="X4" s="160" t="str">
        <f>IF(AND(j&gt;=$AY4,j&gt;=X$3),"●","")</f>
        <v/>
      </c>
      <c r="Y4" s="161"/>
      <c r="Z4" s="160" t="str">
        <f>IF(AND(j&gt;=$AY4,j&gt;=Z$3),"●","")</f>
        <v/>
      </c>
      <c r="AA4" s="161"/>
      <c r="AB4" s="160" t="str">
        <f>IF(AND(j&gt;=$AY4,j&gt;=AB$3),"●","")</f>
        <v/>
      </c>
      <c r="AC4" s="161"/>
      <c r="AD4" s="160" t="str">
        <f>IF(AND(j&gt;=$AY4,j&gt;=AD$3),"●","")</f>
        <v/>
      </c>
      <c r="AE4" s="161"/>
      <c r="AF4" s="160" t="str">
        <f>IF(AND(j&gt;=$AY4,j&gt;=AF$3),"●","")</f>
        <v/>
      </c>
      <c r="AG4" s="161"/>
      <c r="AH4" s="160" t="str">
        <f>IF(AND(j&gt;=$AY4,j&gt;=AH$3),"●","")</f>
        <v/>
      </c>
      <c r="AI4" s="161"/>
      <c r="AJ4" s="160" t="str">
        <f>IF(AND(j&gt;=$AY4,j&gt;=AJ$3),"●","")</f>
        <v/>
      </c>
      <c r="AK4" s="161"/>
      <c r="AL4" s="160" t="str">
        <f>IF(AND(j&gt;=$AY4,j&gt;=AL$3),"●","")</f>
        <v/>
      </c>
      <c r="AM4" s="161"/>
      <c r="AN4" s="160" t="str">
        <f>IF(AND(j&gt;=$AY4,j&gt;=AN$3),"●","")</f>
        <v/>
      </c>
      <c r="AO4" s="161"/>
      <c r="AP4" s="160" t="str">
        <f>IF(AND(j&gt;=$AY4,j&gt;=AP$3),"●","")</f>
        <v/>
      </c>
      <c r="AQ4" s="161"/>
      <c r="AR4" s="160" t="str">
        <f>IF(AND(j&gt;=$AY4,j&gt;=AR$3),"●","")</f>
        <v/>
      </c>
      <c r="AS4" s="161"/>
      <c r="AT4" s="160" t="str">
        <f>IF(AND(j&gt;=$AY4,j&gt;=AT$3),"●","")</f>
        <v/>
      </c>
      <c r="AU4" s="161"/>
      <c r="AV4" s="160" t="str">
        <f>IF(AND(j&gt;=$AY4,j&gt;=AV$3),"●","")</f>
        <v/>
      </c>
      <c r="AW4" s="161"/>
      <c r="AX4" s="160" t="str">
        <f>IF(AND(j&gt;=$AY4,j&gt;=AX$3),"●","")</f>
        <v>●</v>
      </c>
      <c r="AY4" s="5">
        <v>1</v>
      </c>
      <c r="AZ4" s="144">
        <f>IF(AY4&gt;j,"",AY4)</f>
        <v>1</v>
      </c>
      <c r="BC4" s="96" t="str">
        <f>IF($S$4=FALSE,"",CC4)</f>
        <v/>
      </c>
      <c r="BD4" s="28" t="str">
        <f>IF($S$4=FALSE,"",CD4)</f>
        <v/>
      </c>
      <c r="CB4" s="27"/>
      <c r="CC4" s="48">
        <f>IF($AZ4="","",2*$AZ4-1)</f>
        <v>1</v>
      </c>
      <c r="CD4" s="121" t="s">
        <v>142</v>
      </c>
      <c r="CE4" s="27"/>
      <c r="CF4" s="27"/>
      <c r="CG4" s="27"/>
      <c r="CH4" s="27"/>
    </row>
    <row r="5" spans="1:92" ht="15" customHeight="1" x14ac:dyDescent="0.3">
      <c r="A5" s="66"/>
      <c r="B5" s="66"/>
      <c r="C5" s="66"/>
      <c r="D5" s="66"/>
      <c r="E5" s="66"/>
      <c r="H5" s="66"/>
      <c r="I5" s="66"/>
      <c r="J5" s="66"/>
      <c r="K5" s="66"/>
      <c r="L5" s="66"/>
      <c r="M5" s="66"/>
      <c r="N5" s="66"/>
      <c r="Q5" s="66"/>
      <c r="R5" s="66"/>
      <c r="S5" s="66"/>
      <c r="T5" s="66"/>
      <c r="U5" s="145"/>
      <c r="V5" s="161"/>
      <c r="W5" s="160"/>
      <c r="X5" s="161"/>
      <c r="Y5" s="160"/>
      <c r="Z5" s="161"/>
      <c r="AA5" s="160"/>
      <c r="AB5" s="161"/>
      <c r="AC5" s="160"/>
      <c r="AD5" s="161"/>
      <c r="AE5" s="160"/>
      <c r="AF5" s="161"/>
      <c r="AG5" s="160"/>
      <c r="AH5" s="161"/>
      <c r="AI5" s="160"/>
      <c r="AJ5" s="161"/>
      <c r="AK5" s="160"/>
      <c r="AL5" s="161"/>
      <c r="AM5" s="160"/>
      <c r="AN5" s="161"/>
      <c r="AO5" s="160"/>
      <c r="AP5" s="161"/>
      <c r="AQ5" s="160"/>
      <c r="AR5" s="161"/>
      <c r="AS5" s="160"/>
      <c r="AT5" s="161"/>
      <c r="AU5" s="160"/>
      <c r="AV5" s="161"/>
      <c r="AW5" s="160"/>
      <c r="AX5" s="161"/>
      <c r="AY5" s="5"/>
      <c r="AZ5" s="144"/>
      <c r="BC5" s="171"/>
      <c r="BD5" s="28" t="str">
        <f t="shared" ref="BD5:BD10" si="0">IF($S$4=FALSE,"",CD5)</f>
        <v/>
      </c>
      <c r="CB5" s="27"/>
      <c r="CC5" s="48"/>
      <c r="CD5" s="121" t="s">
        <v>143</v>
      </c>
      <c r="CE5" s="27"/>
      <c r="CF5" s="27"/>
      <c r="CG5" s="27"/>
      <c r="CH5" s="27"/>
    </row>
    <row r="6" spans="1:92" ht="15" customHeight="1" x14ac:dyDescent="0.3">
      <c r="A6" s="66"/>
      <c r="B6" s="233" t="s">
        <v>165</v>
      </c>
      <c r="C6" s="233"/>
      <c r="D6" s="233"/>
      <c r="E6" s="233"/>
      <c r="F6" s="233"/>
      <c r="G6" s="233"/>
      <c r="H6" s="233"/>
      <c r="I6" s="239" t="s">
        <v>167</v>
      </c>
      <c r="J6" s="239"/>
      <c r="K6" s="150"/>
      <c r="L6" s="150"/>
      <c r="M6" s="150"/>
      <c r="N6" s="150"/>
      <c r="O6" s="150"/>
      <c r="P6" s="66"/>
      <c r="Q6" s="66"/>
      <c r="R6" s="65"/>
      <c r="S6" s="65"/>
      <c r="T6" s="65"/>
      <c r="U6" s="69"/>
      <c r="V6" s="160" t="str">
        <f>IF(AND(j&gt;=$AY6,j&gt;=V$3),"●","")</f>
        <v/>
      </c>
      <c r="W6" s="161"/>
      <c r="X6" s="160" t="str">
        <f>IF(AND(j&gt;=$AY6,j&gt;=X$3),"●","")</f>
        <v/>
      </c>
      <c r="Y6" s="161"/>
      <c r="Z6" s="160" t="str">
        <f>IF(AND(j&gt;=$AY6,j&gt;=Z$3),"●","")</f>
        <v/>
      </c>
      <c r="AA6" s="161"/>
      <c r="AB6" s="160" t="str">
        <f>IF(AND(j&gt;=$AY6,j&gt;=AB$3),"●","")</f>
        <v/>
      </c>
      <c r="AC6" s="161"/>
      <c r="AD6" s="160" t="str">
        <f>IF(AND(j&gt;=$AY6,j&gt;=AD$3),"●","")</f>
        <v/>
      </c>
      <c r="AE6" s="161"/>
      <c r="AF6" s="160" t="str">
        <f>IF(AND(j&gt;=$AY6,j&gt;=AF$3),"●","")</f>
        <v/>
      </c>
      <c r="AG6" s="161"/>
      <c r="AH6" s="160" t="str">
        <f>IF(AND(j&gt;=$AY6,j&gt;=AH$3),"●","")</f>
        <v/>
      </c>
      <c r="AI6" s="161"/>
      <c r="AJ6" s="160" t="str">
        <f>IF(AND(j&gt;=$AY6,j&gt;=AJ$3),"●","")</f>
        <v/>
      </c>
      <c r="AK6" s="161"/>
      <c r="AL6" s="160" t="str">
        <f>IF(AND(j&gt;=$AY6,j&gt;=AL$3),"●","")</f>
        <v/>
      </c>
      <c r="AM6" s="161"/>
      <c r="AN6" s="160" t="str">
        <f>IF(AND(j&gt;=$AY6,j&gt;=AN$3),"●","")</f>
        <v/>
      </c>
      <c r="AO6" s="161"/>
      <c r="AP6" s="160" t="str">
        <f>IF(AND(j&gt;=$AY6,j&gt;=AP$3),"●","")</f>
        <v/>
      </c>
      <c r="AQ6" s="161"/>
      <c r="AR6" s="160" t="str">
        <f>IF(AND(j&gt;=$AY6,j&gt;=AR$3),"●","")</f>
        <v/>
      </c>
      <c r="AS6" s="161"/>
      <c r="AT6" s="160" t="str">
        <f>IF(AND(j&gt;=$AY6,j&gt;=AT$3),"●","")</f>
        <v/>
      </c>
      <c r="AU6" s="161"/>
      <c r="AV6" s="160" t="str">
        <f>IF(AND(j&gt;=$AY6,j&gt;=AV$3),"●","")</f>
        <v/>
      </c>
      <c r="AW6" s="161"/>
      <c r="AX6" s="160" t="str">
        <f>IF(AND(j&gt;=$AY6,j&gt;=AX$3),"●","")</f>
        <v/>
      </c>
      <c r="AY6" s="5">
        <v>2</v>
      </c>
      <c r="AZ6" s="144" t="str">
        <f>IF(AY6&gt;j,"",AY6)</f>
        <v/>
      </c>
      <c r="BC6" s="96" t="str">
        <f>IF($S$4=FALSE,"",CC6)</f>
        <v/>
      </c>
      <c r="BD6" s="28" t="str">
        <f t="shared" si="0"/>
        <v/>
      </c>
      <c r="CB6" s="27"/>
      <c r="CC6" s="48" t="str">
        <f t="shared" ref="CC6" si="1">IF($AZ6="","",2*$AZ6-1)</f>
        <v/>
      </c>
      <c r="CD6" s="121" t="s">
        <v>144</v>
      </c>
      <c r="CE6" s="27"/>
      <c r="CF6" s="27"/>
      <c r="CG6" s="27"/>
      <c r="CH6" s="27"/>
    </row>
    <row r="7" spans="1:92" ht="15" customHeight="1" x14ac:dyDescent="0.3">
      <c r="A7" s="152"/>
      <c r="B7" s="233"/>
      <c r="C7" s="233"/>
      <c r="D7" s="233"/>
      <c r="E7" s="233"/>
      <c r="F7" s="233"/>
      <c r="G7" s="233"/>
      <c r="H7" s="233"/>
      <c r="I7" s="239"/>
      <c r="J7" s="239"/>
      <c r="K7" s="235">
        <v>1</v>
      </c>
      <c r="L7" s="235"/>
      <c r="M7" s="150"/>
      <c r="N7" s="150"/>
      <c r="O7" s="150"/>
      <c r="P7" s="66" t="s">
        <v>52</v>
      </c>
      <c r="Q7" s="66"/>
      <c r="R7" s="65"/>
      <c r="S7" s="65"/>
      <c r="T7" s="65"/>
      <c r="U7" s="145"/>
      <c r="V7" s="161"/>
      <c r="W7" s="160"/>
      <c r="X7" s="161"/>
      <c r="Y7" s="160"/>
      <c r="Z7" s="161"/>
      <c r="AA7" s="160"/>
      <c r="AB7" s="161"/>
      <c r="AC7" s="160"/>
      <c r="AD7" s="161"/>
      <c r="AE7" s="160"/>
      <c r="AF7" s="161"/>
      <c r="AG7" s="160"/>
      <c r="AH7" s="161"/>
      <c r="AI7" s="160"/>
      <c r="AJ7" s="161"/>
      <c r="AK7" s="160"/>
      <c r="AL7" s="161"/>
      <c r="AM7" s="160"/>
      <c r="AN7" s="161"/>
      <c r="AO7" s="160"/>
      <c r="AP7" s="161"/>
      <c r="AQ7" s="160"/>
      <c r="AR7" s="161"/>
      <c r="AS7" s="160"/>
      <c r="AT7" s="161"/>
      <c r="AU7" s="160"/>
      <c r="AV7" s="161"/>
      <c r="AW7" s="160"/>
      <c r="AX7" s="161"/>
      <c r="AY7" s="5"/>
      <c r="AZ7" s="144"/>
      <c r="BC7" s="171"/>
      <c r="BD7" s="28" t="str">
        <f t="shared" si="0"/>
        <v/>
      </c>
      <c r="CB7" s="27"/>
      <c r="CC7" s="48"/>
      <c r="CD7" s="121" t="s">
        <v>145</v>
      </c>
      <c r="CE7" s="27"/>
      <c r="CF7" s="27"/>
      <c r="CG7" s="27"/>
      <c r="CH7" s="27"/>
    </row>
    <row r="8" spans="1:92" ht="15" customHeight="1" x14ac:dyDescent="0.3">
      <c r="A8" s="152"/>
      <c r="B8" s="233"/>
      <c r="C8" s="233"/>
      <c r="D8" s="233"/>
      <c r="E8" s="233"/>
      <c r="F8" s="233"/>
      <c r="G8" s="233"/>
      <c r="H8" s="233"/>
      <c r="I8" s="239"/>
      <c r="J8" s="239"/>
      <c r="K8" s="235"/>
      <c r="L8" s="235"/>
      <c r="M8" s="150"/>
      <c r="N8" s="150"/>
      <c r="O8" s="150"/>
      <c r="P8" s="66" t="s">
        <v>53</v>
      </c>
      <c r="Q8" s="66"/>
      <c r="R8" s="65"/>
      <c r="S8" s="65"/>
      <c r="T8" s="65"/>
      <c r="U8" s="69"/>
      <c r="V8" s="160" t="str">
        <f>IF(AND(j&gt;=$AY8,j&gt;=V$3),"●","")</f>
        <v/>
      </c>
      <c r="W8" s="161"/>
      <c r="X8" s="160" t="str">
        <f>IF(AND(j&gt;=$AY8,j&gt;=X$3),"●","")</f>
        <v/>
      </c>
      <c r="Y8" s="161"/>
      <c r="Z8" s="160" t="str">
        <f>IF(AND(j&gt;=$AY8,j&gt;=Z$3),"●","")</f>
        <v/>
      </c>
      <c r="AA8" s="161"/>
      <c r="AB8" s="160" t="str">
        <f>IF(AND(j&gt;=$AY8,j&gt;=AB$3),"●","")</f>
        <v/>
      </c>
      <c r="AC8" s="161"/>
      <c r="AD8" s="160" t="str">
        <f>IF(AND(j&gt;=$AY8,j&gt;=AD$3),"●","")</f>
        <v/>
      </c>
      <c r="AE8" s="161"/>
      <c r="AF8" s="160" t="str">
        <f>IF(AND(j&gt;=$AY8,j&gt;=AF$3),"●","")</f>
        <v/>
      </c>
      <c r="AG8" s="161"/>
      <c r="AH8" s="160" t="str">
        <f>IF(AND(j&gt;=$AY8,j&gt;=AH$3),"●","")</f>
        <v/>
      </c>
      <c r="AI8" s="161"/>
      <c r="AJ8" s="160" t="str">
        <f>IF(AND(j&gt;=$AY8,j&gt;=AJ$3),"●","")</f>
        <v/>
      </c>
      <c r="AK8" s="161"/>
      <c r="AL8" s="160" t="str">
        <f>IF(AND(j&gt;=$AY8,j&gt;=AL$3),"●","")</f>
        <v/>
      </c>
      <c r="AM8" s="161"/>
      <c r="AN8" s="160" t="str">
        <f>IF(AND(j&gt;=$AY8,j&gt;=AN$3),"●","")</f>
        <v/>
      </c>
      <c r="AO8" s="161"/>
      <c r="AP8" s="160" t="str">
        <f>IF(AND(j&gt;=$AY8,j&gt;=AP$3),"●","")</f>
        <v/>
      </c>
      <c r="AQ8" s="161"/>
      <c r="AR8" s="160" t="str">
        <f>IF(AND(j&gt;=$AY8,j&gt;=AR$3),"●","")</f>
        <v/>
      </c>
      <c r="AS8" s="161"/>
      <c r="AT8" s="160" t="str">
        <f>IF(AND(j&gt;=$AY8,j&gt;=AT$3),"●","")</f>
        <v/>
      </c>
      <c r="AU8" s="161"/>
      <c r="AV8" s="160" t="str">
        <f>IF(AND(j&gt;=$AY8,j&gt;=AV$3),"●","")</f>
        <v/>
      </c>
      <c r="AW8" s="161"/>
      <c r="AX8" s="160" t="str">
        <f>IF(AND(j&gt;=$AY8,j&gt;=AX$3),"●","")</f>
        <v/>
      </c>
      <c r="AY8" s="5">
        <v>3</v>
      </c>
      <c r="AZ8" s="144" t="str">
        <f>IF(AY8&gt;j,"",AY8)</f>
        <v/>
      </c>
      <c r="BC8" s="96" t="str">
        <f>IF($S$4=FALSE,"",CC8)</f>
        <v/>
      </c>
      <c r="BD8" s="28" t="str">
        <f t="shared" si="0"/>
        <v/>
      </c>
      <c r="CB8" s="27"/>
      <c r="CC8" s="48" t="str">
        <f t="shared" ref="CC8" si="2">IF($AZ8="","",2*$AZ8-1)</f>
        <v/>
      </c>
      <c r="CD8" s="121" t="s">
        <v>146</v>
      </c>
      <c r="CE8" s="27"/>
      <c r="CF8" s="27"/>
      <c r="CG8" s="27"/>
      <c r="CH8" s="27"/>
    </row>
    <row r="9" spans="1:92" ht="15" customHeight="1" x14ac:dyDescent="0.3">
      <c r="A9" s="66"/>
      <c r="B9" s="233"/>
      <c r="C9" s="233"/>
      <c r="D9" s="233"/>
      <c r="E9" s="233"/>
      <c r="F9" s="233"/>
      <c r="G9" s="233"/>
      <c r="H9" s="233"/>
      <c r="I9" s="239"/>
      <c r="J9" s="239"/>
      <c r="K9" s="150"/>
      <c r="L9" s="150"/>
      <c r="M9" s="150"/>
      <c r="N9" s="150"/>
      <c r="O9" s="150"/>
      <c r="P9" s="66"/>
      <c r="Q9" s="66"/>
      <c r="R9" s="65"/>
      <c r="S9" s="65"/>
      <c r="T9" s="65"/>
      <c r="U9" s="145"/>
      <c r="V9" s="161"/>
      <c r="W9" s="160"/>
      <c r="X9" s="161"/>
      <c r="Y9" s="160"/>
      <c r="Z9" s="161"/>
      <c r="AA9" s="160"/>
      <c r="AB9" s="161"/>
      <c r="AC9" s="160"/>
      <c r="AD9" s="161"/>
      <c r="AE9" s="160"/>
      <c r="AF9" s="161"/>
      <c r="AG9" s="160"/>
      <c r="AH9" s="161"/>
      <c r="AI9" s="160"/>
      <c r="AJ9" s="161"/>
      <c r="AK9" s="160"/>
      <c r="AL9" s="161"/>
      <c r="AM9" s="160"/>
      <c r="AN9" s="161"/>
      <c r="AO9" s="160"/>
      <c r="AP9" s="161"/>
      <c r="AQ9" s="160"/>
      <c r="AR9" s="161"/>
      <c r="AS9" s="160"/>
      <c r="AT9" s="161"/>
      <c r="AU9" s="160"/>
      <c r="AV9" s="161"/>
      <c r="AW9" s="160"/>
      <c r="AX9" s="161"/>
      <c r="AY9" s="5"/>
      <c r="AZ9" s="144"/>
      <c r="BC9" s="171"/>
      <c r="BD9" s="28" t="str">
        <f t="shared" si="0"/>
        <v/>
      </c>
      <c r="CB9" s="27"/>
      <c r="CC9" s="48"/>
      <c r="CD9" s="121" t="s">
        <v>147</v>
      </c>
      <c r="CE9" s="27"/>
      <c r="CF9" s="27"/>
      <c r="CG9" s="27"/>
      <c r="CH9" s="27"/>
    </row>
    <row r="10" spans="1:92" ht="15" customHeight="1" x14ac:dyDescent="0.3">
      <c r="F10" s="71" t="s">
        <v>160</v>
      </c>
      <c r="H10" s="71"/>
      <c r="R10" s="65"/>
      <c r="S10" s="65"/>
      <c r="T10" s="65"/>
      <c r="U10" s="69"/>
      <c r="V10" s="160" t="str">
        <f>IF(AND(j&gt;=$AY10,j&gt;=V$3),"●","")</f>
        <v/>
      </c>
      <c r="W10" s="161"/>
      <c r="X10" s="160" t="str">
        <f>IF(AND(j&gt;=$AY10,j&gt;=X$3),"●","")</f>
        <v/>
      </c>
      <c r="Y10" s="161"/>
      <c r="Z10" s="160" t="str">
        <f>IF(AND(j&gt;=$AY10,j&gt;=Z$3),"●","")</f>
        <v/>
      </c>
      <c r="AA10" s="161"/>
      <c r="AB10" s="160" t="str">
        <f>IF(AND(j&gt;=$AY10,j&gt;=AB$3),"●","")</f>
        <v/>
      </c>
      <c r="AC10" s="161"/>
      <c r="AD10" s="160" t="str">
        <f>IF(AND(j&gt;=$AY10,j&gt;=AD$3),"●","")</f>
        <v/>
      </c>
      <c r="AE10" s="161"/>
      <c r="AF10" s="160" t="str">
        <f>IF(AND(j&gt;=$AY10,j&gt;=AF$3),"●","")</f>
        <v/>
      </c>
      <c r="AG10" s="161"/>
      <c r="AH10" s="160" t="str">
        <f>IF(AND(j&gt;=$AY10,j&gt;=AH$3),"●","")</f>
        <v/>
      </c>
      <c r="AI10" s="161"/>
      <c r="AJ10" s="160" t="str">
        <f>IF(AND(j&gt;=$AY10,j&gt;=AJ$3),"●","")</f>
        <v/>
      </c>
      <c r="AK10" s="161"/>
      <c r="AL10" s="160" t="str">
        <f>IF(AND(j&gt;=$AY10,j&gt;=AL$3),"●","")</f>
        <v/>
      </c>
      <c r="AM10" s="161"/>
      <c r="AN10" s="160" t="str">
        <f>IF(AND(j&gt;=$AY10,j&gt;=AN$3),"●","")</f>
        <v/>
      </c>
      <c r="AO10" s="161"/>
      <c r="AP10" s="160" t="str">
        <f>IF(AND(j&gt;=$AY10,j&gt;=AP$3),"●","")</f>
        <v/>
      </c>
      <c r="AQ10" s="161"/>
      <c r="AR10" s="160" t="str">
        <f>IF(AND(j&gt;=$AY10,j&gt;=AR$3),"●","")</f>
        <v/>
      </c>
      <c r="AS10" s="161"/>
      <c r="AT10" s="160" t="str">
        <f>IF(AND(j&gt;=$AY10,j&gt;=AT$3),"●","")</f>
        <v/>
      </c>
      <c r="AU10" s="161"/>
      <c r="AV10" s="160" t="str">
        <f>IF(AND(j&gt;=$AY10,j&gt;=AV$3),"●","")</f>
        <v/>
      </c>
      <c r="AW10" s="161"/>
      <c r="AX10" s="160" t="str">
        <f>IF(AND(j&gt;=$AY10,j&gt;=AX$3),"●","")</f>
        <v/>
      </c>
      <c r="AY10" s="5">
        <v>4</v>
      </c>
      <c r="AZ10" s="144" t="str">
        <f>IF(AY10&gt;j,"",AY10)</f>
        <v/>
      </c>
      <c r="BC10" s="96" t="str">
        <f>IF($S$4=FALSE,"",CC10)</f>
        <v/>
      </c>
      <c r="BD10" s="240" t="str">
        <f t="shared" si="0"/>
        <v/>
      </c>
      <c r="BE10" s="240"/>
      <c r="BF10" s="240"/>
      <c r="BG10" s="240"/>
      <c r="BH10" s="240"/>
      <c r="BI10" s="240"/>
      <c r="BJ10" s="240"/>
      <c r="BK10" s="240"/>
      <c r="BL10" s="240"/>
      <c r="CB10" s="27"/>
      <c r="CC10" s="48" t="str">
        <f t="shared" ref="CC10" si="3">IF($AZ10="","",2*$AZ10-1)</f>
        <v/>
      </c>
      <c r="CD10" s="231" t="s">
        <v>153</v>
      </c>
      <c r="CE10" s="231"/>
      <c r="CF10" s="231"/>
      <c r="CG10" s="231"/>
      <c r="CH10" s="231"/>
      <c r="CI10" s="231"/>
      <c r="CJ10" s="231"/>
    </row>
    <row r="11" spans="1:92" ht="15" customHeight="1" x14ac:dyDescent="0.3">
      <c r="C11" s="223" t="s">
        <v>25</v>
      </c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36">
        <f>j^2</f>
        <v>1</v>
      </c>
      <c r="R11" s="236"/>
      <c r="S11" s="236"/>
      <c r="T11" s="65"/>
      <c r="U11" s="145"/>
      <c r="V11" s="161"/>
      <c r="W11" s="160"/>
      <c r="X11" s="161"/>
      <c r="Y11" s="160"/>
      <c r="Z11" s="161"/>
      <c r="AA11" s="160"/>
      <c r="AB11" s="161"/>
      <c r="AC11" s="160"/>
      <c r="AD11" s="161"/>
      <c r="AE11" s="160"/>
      <c r="AF11" s="161"/>
      <c r="AG11" s="160"/>
      <c r="AH11" s="161"/>
      <c r="AI11" s="160"/>
      <c r="AJ11" s="161"/>
      <c r="AK11" s="160"/>
      <c r="AL11" s="161"/>
      <c r="AM11" s="160"/>
      <c r="AN11" s="161"/>
      <c r="AO11" s="160"/>
      <c r="AP11" s="161"/>
      <c r="AQ11" s="160"/>
      <c r="AR11" s="161"/>
      <c r="AS11" s="160"/>
      <c r="AT11" s="161"/>
      <c r="AU11" s="160"/>
      <c r="AV11" s="161"/>
      <c r="AW11" s="160"/>
      <c r="AX11" s="161"/>
      <c r="AY11" s="5"/>
      <c r="AZ11" s="144"/>
      <c r="BC11" s="171"/>
      <c r="BD11" s="240"/>
      <c r="BE11" s="240"/>
      <c r="BF11" s="240"/>
      <c r="BG11" s="240"/>
      <c r="BH11" s="240"/>
      <c r="BI11" s="240"/>
      <c r="BJ11" s="240"/>
      <c r="BK11" s="240"/>
      <c r="BL11" s="240"/>
      <c r="CB11" s="27"/>
      <c r="CC11" s="48"/>
      <c r="CD11" s="231"/>
      <c r="CE11" s="231"/>
      <c r="CF11" s="231"/>
      <c r="CG11" s="231"/>
      <c r="CH11" s="231"/>
      <c r="CI11" s="231"/>
      <c r="CJ11" s="231"/>
    </row>
    <row r="12" spans="1:92" ht="15" customHeight="1" x14ac:dyDescent="0.3">
      <c r="C12" s="223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36"/>
      <c r="R12" s="236"/>
      <c r="S12" s="236"/>
      <c r="T12" s="65"/>
      <c r="U12" s="69"/>
      <c r="V12" s="160" t="str">
        <f>IF(AND(j&gt;=$AY12,j&gt;=V$3),"●","")</f>
        <v/>
      </c>
      <c r="W12" s="161"/>
      <c r="X12" s="160" t="str">
        <f>IF(AND(j&gt;=$AY12,j&gt;=X$3),"●","")</f>
        <v/>
      </c>
      <c r="Y12" s="161"/>
      <c r="Z12" s="160" t="str">
        <f>IF(AND(j&gt;=$AY12,j&gt;=Z$3),"●","")</f>
        <v/>
      </c>
      <c r="AA12" s="161"/>
      <c r="AB12" s="160" t="str">
        <f>IF(AND(j&gt;=$AY12,j&gt;=AB$3),"●","")</f>
        <v/>
      </c>
      <c r="AC12" s="161"/>
      <c r="AD12" s="160" t="str">
        <f>IF(AND(j&gt;=$AY12,j&gt;=AD$3),"●","")</f>
        <v/>
      </c>
      <c r="AE12" s="161"/>
      <c r="AF12" s="160" t="str">
        <f>IF(AND(j&gt;=$AY12,j&gt;=AF$3),"●","")</f>
        <v/>
      </c>
      <c r="AG12" s="161"/>
      <c r="AH12" s="160" t="str">
        <f>IF(AND(j&gt;=$AY12,j&gt;=AH$3),"●","")</f>
        <v/>
      </c>
      <c r="AI12" s="161"/>
      <c r="AJ12" s="160" t="str">
        <f>IF(AND(j&gt;=$AY12,j&gt;=AJ$3),"●","")</f>
        <v/>
      </c>
      <c r="AK12" s="161"/>
      <c r="AL12" s="160" t="str">
        <f>IF(AND(j&gt;=$AY12,j&gt;=AL$3),"●","")</f>
        <v/>
      </c>
      <c r="AM12" s="161"/>
      <c r="AN12" s="160" t="str">
        <f>IF(AND(j&gt;=$AY12,j&gt;=AN$3),"●","")</f>
        <v/>
      </c>
      <c r="AO12" s="161"/>
      <c r="AP12" s="160" t="str">
        <f>IF(AND(j&gt;=$AY12,j&gt;=AP$3),"●","")</f>
        <v/>
      </c>
      <c r="AQ12" s="161"/>
      <c r="AR12" s="160" t="str">
        <f>IF(AND(j&gt;=$AY12,j&gt;=AR$3),"●","")</f>
        <v/>
      </c>
      <c r="AS12" s="161"/>
      <c r="AT12" s="160" t="str">
        <f>IF(AND(j&gt;=$AY12,j&gt;=AT$3),"●","")</f>
        <v/>
      </c>
      <c r="AU12" s="161"/>
      <c r="AV12" s="160" t="str">
        <f>IF(AND(j&gt;=$AY12,j&gt;=AV$3),"●","")</f>
        <v/>
      </c>
      <c r="AW12" s="161"/>
      <c r="AX12" s="160" t="str">
        <f>IF(AND(j&gt;=$AY12,j&gt;=AX$3),"●","")</f>
        <v/>
      </c>
      <c r="AY12" s="5">
        <v>5</v>
      </c>
      <c r="AZ12" s="144" t="str">
        <f>IF(AY12&gt;j,"",AY12)</f>
        <v/>
      </c>
      <c r="BC12" s="96" t="str">
        <f>IF($S$4=FALSE,"",CC12)</f>
        <v/>
      </c>
      <c r="BD12" s="240"/>
      <c r="BE12" s="240"/>
      <c r="BF12" s="240"/>
      <c r="BG12" s="240"/>
      <c r="BH12" s="240"/>
      <c r="BI12" s="240"/>
      <c r="BJ12" s="240"/>
      <c r="BK12" s="240"/>
      <c r="BL12" s="240"/>
      <c r="CB12" s="27"/>
      <c r="CC12" s="48" t="str">
        <f t="shared" ref="CC12" si="4">IF($AZ12="","",2*$AZ12-1)</f>
        <v/>
      </c>
      <c r="CD12" s="231"/>
      <c r="CE12" s="231"/>
      <c r="CF12" s="231"/>
      <c r="CG12" s="231"/>
      <c r="CH12" s="231"/>
      <c r="CI12" s="231"/>
      <c r="CJ12" s="231"/>
    </row>
    <row r="13" spans="1:92" ht="15" customHeight="1" x14ac:dyDescent="0.3">
      <c r="C13" s="233" t="s">
        <v>117</v>
      </c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233"/>
      <c r="R13" s="233"/>
      <c r="S13" s="233"/>
      <c r="T13" s="65"/>
      <c r="U13" s="145"/>
      <c r="V13" s="161"/>
      <c r="W13" s="160"/>
      <c r="X13" s="161"/>
      <c r="Y13" s="160"/>
      <c r="Z13" s="161"/>
      <c r="AA13" s="160"/>
      <c r="AB13" s="161"/>
      <c r="AC13" s="160"/>
      <c r="AD13" s="161"/>
      <c r="AE13" s="160"/>
      <c r="AF13" s="161"/>
      <c r="AG13" s="160"/>
      <c r="AH13" s="161"/>
      <c r="AI13" s="160"/>
      <c r="AJ13" s="161"/>
      <c r="AK13" s="160"/>
      <c r="AL13" s="161"/>
      <c r="AM13" s="160"/>
      <c r="AN13" s="161"/>
      <c r="AO13" s="160"/>
      <c r="AP13" s="161"/>
      <c r="AQ13" s="160"/>
      <c r="AR13" s="161"/>
      <c r="AS13" s="160"/>
      <c r="AT13" s="161"/>
      <c r="AU13" s="160"/>
      <c r="AV13" s="161"/>
      <c r="AW13" s="160"/>
      <c r="AX13" s="161"/>
      <c r="AY13" s="5"/>
      <c r="AZ13" s="144"/>
      <c r="BC13" s="171"/>
      <c r="BD13" s="240"/>
      <c r="BE13" s="240"/>
      <c r="BF13" s="240"/>
      <c r="BG13" s="240"/>
      <c r="BH13" s="240"/>
      <c r="BI13" s="240"/>
      <c r="BJ13" s="240"/>
      <c r="BK13" s="240"/>
      <c r="BL13" s="240"/>
      <c r="CB13" s="27"/>
      <c r="CC13" s="48"/>
      <c r="CD13" s="27"/>
      <c r="CE13" s="27"/>
      <c r="CF13" s="121"/>
      <c r="CG13" s="121"/>
      <c r="CH13" s="121"/>
      <c r="CI13" s="121"/>
    </row>
    <row r="14" spans="1:92" ht="15" customHeight="1" x14ac:dyDescent="0.3">
      <c r="A14" s="66"/>
      <c r="B14" s="66"/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65"/>
      <c r="U14" s="69"/>
      <c r="V14" s="160" t="str">
        <f>IF(AND(j&gt;=$AY14,j&gt;=V$3),"●","")</f>
        <v/>
      </c>
      <c r="W14" s="161"/>
      <c r="X14" s="160" t="str">
        <f>IF(AND(j&gt;=$AY14,j&gt;=X$3),"●","")</f>
        <v/>
      </c>
      <c r="Y14" s="161"/>
      <c r="Z14" s="160" t="str">
        <f>IF(AND(j&gt;=$AY14,j&gt;=Z$3),"●","")</f>
        <v/>
      </c>
      <c r="AA14" s="161"/>
      <c r="AB14" s="160" t="str">
        <f>IF(AND(j&gt;=$AY14,j&gt;=AB$3),"●","")</f>
        <v/>
      </c>
      <c r="AC14" s="161"/>
      <c r="AD14" s="160" t="str">
        <f>IF(AND(j&gt;=$AY14,j&gt;=AD$3),"●","")</f>
        <v/>
      </c>
      <c r="AE14" s="161"/>
      <c r="AF14" s="160" t="str">
        <f>IF(AND(j&gt;=$AY14,j&gt;=AF$3),"●","")</f>
        <v/>
      </c>
      <c r="AG14" s="161"/>
      <c r="AH14" s="160" t="str">
        <f>IF(AND(j&gt;=$AY14,j&gt;=AH$3),"●","")</f>
        <v/>
      </c>
      <c r="AI14" s="161"/>
      <c r="AJ14" s="160" t="str">
        <f>IF(AND(j&gt;=$AY14,j&gt;=AJ$3),"●","")</f>
        <v/>
      </c>
      <c r="AK14" s="161"/>
      <c r="AL14" s="160" t="str">
        <f>IF(AND(j&gt;=$AY14,j&gt;=AL$3),"●","")</f>
        <v/>
      </c>
      <c r="AM14" s="161"/>
      <c r="AN14" s="160" t="str">
        <f>IF(AND(j&gt;=$AY14,j&gt;=AN$3),"●","")</f>
        <v/>
      </c>
      <c r="AO14" s="161"/>
      <c r="AP14" s="160" t="str">
        <f>IF(AND(j&gt;=$AY14,j&gt;=AP$3),"●","")</f>
        <v/>
      </c>
      <c r="AQ14" s="161"/>
      <c r="AR14" s="160" t="str">
        <f>IF(AND(j&gt;=$AY14,j&gt;=AR$3),"●","")</f>
        <v/>
      </c>
      <c r="AS14" s="161"/>
      <c r="AT14" s="160" t="str">
        <f>IF(AND(j&gt;=$AY14,j&gt;=AT$3),"●","")</f>
        <v/>
      </c>
      <c r="AU14" s="161"/>
      <c r="AV14" s="160" t="str">
        <f>IF(AND(j&gt;=$AY14,j&gt;=AV$3),"●","")</f>
        <v/>
      </c>
      <c r="AW14" s="161"/>
      <c r="AX14" s="160" t="str">
        <f>IF(AND(j&gt;=$AY14,j&gt;=AX$3),"●","")</f>
        <v/>
      </c>
      <c r="AY14" s="5">
        <v>6</v>
      </c>
      <c r="AZ14" s="144" t="str">
        <f>IF(AY14&gt;j,"",AY14)</f>
        <v/>
      </c>
      <c r="BC14" s="96" t="str">
        <f>IF($S$4=FALSE,"",CC14)</f>
        <v/>
      </c>
      <c r="BD14" s="31" t="str">
        <f>IF($R$17=FALSE,"",CD14)</f>
        <v/>
      </c>
      <c r="BE14" s="30"/>
      <c r="BF14" s="30"/>
      <c r="BG14" s="30"/>
      <c r="BH14" s="30"/>
      <c r="BI14" s="30"/>
      <c r="CB14" s="27"/>
      <c r="CC14" s="48" t="str">
        <f t="shared" ref="CC14" si="5">IF($AZ14="","",2*$AZ14-1)</f>
        <v/>
      </c>
      <c r="CD14" s="121" t="s">
        <v>32</v>
      </c>
      <c r="CE14" s="121"/>
      <c r="CF14" s="121"/>
      <c r="CG14" s="121"/>
      <c r="CH14" s="121"/>
      <c r="CI14" s="121"/>
    </row>
    <row r="15" spans="1:92" ht="15" customHeight="1" x14ac:dyDescent="0.3">
      <c r="A15" s="66"/>
      <c r="B15" s="66"/>
      <c r="C15" s="233"/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65"/>
      <c r="U15" s="145"/>
      <c r="V15" s="161"/>
      <c r="W15" s="160"/>
      <c r="X15" s="161"/>
      <c r="Y15" s="160"/>
      <c r="Z15" s="161"/>
      <c r="AA15" s="160"/>
      <c r="AB15" s="161"/>
      <c r="AC15" s="160"/>
      <c r="AD15" s="161"/>
      <c r="AE15" s="160"/>
      <c r="AF15" s="161"/>
      <c r="AG15" s="160"/>
      <c r="AH15" s="161"/>
      <c r="AI15" s="160"/>
      <c r="AJ15" s="161"/>
      <c r="AK15" s="160"/>
      <c r="AL15" s="161"/>
      <c r="AM15" s="160"/>
      <c r="AN15" s="161"/>
      <c r="AO15" s="160"/>
      <c r="AP15" s="161"/>
      <c r="AQ15" s="160"/>
      <c r="AR15" s="161"/>
      <c r="AS15" s="160"/>
      <c r="AT15" s="161"/>
      <c r="AU15" s="160"/>
      <c r="AV15" s="161"/>
      <c r="AW15" s="160"/>
      <c r="AX15" s="161"/>
      <c r="AY15" s="5"/>
      <c r="AZ15" s="144"/>
      <c r="BC15" s="171"/>
      <c r="BD15" s="32"/>
      <c r="BE15" s="32" t="str">
        <f>IF($R$17=FALSE,"",CE15)</f>
        <v/>
      </c>
      <c r="BF15" s="30"/>
      <c r="BG15" s="30"/>
      <c r="BH15" s="30"/>
      <c r="BI15" s="30"/>
      <c r="CB15" s="27"/>
      <c r="CC15" s="48"/>
      <c r="CD15" s="27"/>
      <c r="CE15" s="121" t="s">
        <v>33</v>
      </c>
      <c r="CF15" s="121"/>
      <c r="CG15" s="121"/>
      <c r="CH15" s="121"/>
      <c r="CI15" s="121"/>
    </row>
    <row r="16" spans="1:92" ht="15" customHeight="1" x14ac:dyDescent="0.3">
      <c r="A16" s="66"/>
      <c r="B16" s="66"/>
      <c r="C16" s="66"/>
      <c r="D16" s="66"/>
      <c r="E16" s="66"/>
      <c r="F16" s="238" t="s">
        <v>164</v>
      </c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66"/>
      <c r="S16" s="65"/>
      <c r="T16" s="65"/>
      <c r="U16" s="69"/>
      <c r="V16" s="160" t="str">
        <f>IF(AND(j&gt;=$AY16,j&gt;=V$3),"●","")</f>
        <v/>
      </c>
      <c r="W16" s="161"/>
      <c r="X16" s="160" t="str">
        <f>IF(AND(j&gt;=$AY16,j&gt;=X$3),"●","")</f>
        <v/>
      </c>
      <c r="Y16" s="161"/>
      <c r="Z16" s="160" t="str">
        <f>IF(AND(j&gt;=$AY16,j&gt;=Z$3),"●","")</f>
        <v/>
      </c>
      <c r="AA16" s="161"/>
      <c r="AB16" s="160" t="str">
        <f>IF(AND(j&gt;=$AY16,j&gt;=AB$3),"●","")</f>
        <v/>
      </c>
      <c r="AC16" s="161"/>
      <c r="AD16" s="160" t="str">
        <f>IF(AND(j&gt;=$AY16,j&gt;=AD$3),"●","")</f>
        <v/>
      </c>
      <c r="AE16" s="161"/>
      <c r="AF16" s="160" t="str">
        <f>IF(AND(j&gt;=$AY16,j&gt;=AF$3),"●","")</f>
        <v/>
      </c>
      <c r="AG16" s="161"/>
      <c r="AH16" s="160" t="str">
        <f>IF(AND(j&gt;=$AY16,j&gt;=AH$3),"●","")</f>
        <v/>
      </c>
      <c r="AI16" s="161"/>
      <c r="AJ16" s="160" t="str">
        <f>IF(AND(j&gt;=$AY16,j&gt;=AJ$3),"●","")</f>
        <v/>
      </c>
      <c r="AK16" s="161"/>
      <c r="AL16" s="160" t="str">
        <f>IF(AND(j&gt;=$AY16,j&gt;=AL$3),"●","")</f>
        <v/>
      </c>
      <c r="AM16" s="161"/>
      <c r="AN16" s="160" t="str">
        <f>IF(AND(j&gt;=$AY16,j&gt;=AN$3),"●","")</f>
        <v/>
      </c>
      <c r="AO16" s="161"/>
      <c r="AP16" s="160" t="str">
        <f>IF(AND(j&gt;=$AY16,j&gt;=AP$3),"●","")</f>
        <v/>
      </c>
      <c r="AQ16" s="161"/>
      <c r="AR16" s="160" t="str">
        <f>IF(AND(j&gt;=$AY16,j&gt;=AR$3),"●","")</f>
        <v/>
      </c>
      <c r="AS16" s="161"/>
      <c r="AT16" s="160" t="str">
        <f>IF(AND(j&gt;=$AY16,j&gt;=AT$3),"●","")</f>
        <v/>
      </c>
      <c r="AU16" s="161"/>
      <c r="AV16" s="160" t="str">
        <f>IF(AND(j&gt;=$AY16,j&gt;=AV$3),"●","")</f>
        <v/>
      </c>
      <c r="AW16" s="161"/>
      <c r="AX16" s="160" t="str">
        <f>IF(AND(j&gt;=$AY16,j&gt;=AX$3),"●","")</f>
        <v/>
      </c>
      <c r="AY16" s="5">
        <v>7</v>
      </c>
      <c r="AZ16" s="144" t="str">
        <f>IF(AY16&gt;j,"",AY16)</f>
        <v/>
      </c>
      <c r="BC16" s="96" t="str">
        <f>IF($S$4=FALSE,"",CC16)</f>
        <v/>
      </c>
      <c r="BD16" s="32" t="str">
        <f>IF($R$17=FALSE,"",CD16)</f>
        <v/>
      </c>
      <c r="BE16" s="30"/>
      <c r="BG16" s="30"/>
      <c r="BH16" s="30"/>
      <c r="BI16" s="30"/>
      <c r="CB16" s="27"/>
      <c r="CC16" s="48" t="str">
        <f t="shared" ref="CC16" si="6">IF($AZ16="","",2*$AZ16-1)</f>
        <v/>
      </c>
      <c r="CD16" s="121" t="s">
        <v>57</v>
      </c>
      <c r="CE16" s="121"/>
      <c r="CF16" s="27"/>
      <c r="CG16" s="121"/>
      <c r="CH16" s="121"/>
      <c r="CI16" s="121"/>
    </row>
    <row r="17" spans="1:87" ht="15" customHeight="1" x14ac:dyDescent="0.3">
      <c r="A17" s="66"/>
      <c r="B17" s="66"/>
      <c r="C17" s="66"/>
      <c r="D17" s="66"/>
      <c r="E17" s="66"/>
      <c r="F17" s="238"/>
      <c r="G17" s="238"/>
      <c r="H17" s="238"/>
      <c r="I17" s="238"/>
      <c r="J17" s="238"/>
      <c r="K17" s="238"/>
      <c r="L17" s="238"/>
      <c r="M17" s="238"/>
      <c r="N17" s="238"/>
      <c r="O17" s="238"/>
      <c r="P17" s="238"/>
      <c r="Q17" s="238"/>
      <c r="R17" s="70" t="b">
        <v>0</v>
      </c>
      <c r="S17" s="65"/>
      <c r="T17" s="65"/>
      <c r="U17" s="145"/>
      <c r="V17" s="161"/>
      <c r="W17" s="160"/>
      <c r="X17" s="161"/>
      <c r="Y17" s="160"/>
      <c r="Z17" s="161"/>
      <c r="AA17" s="160"/>
      <c r="AB17" s="161"/>
      <c r="AC17" s="160"/>
      <c r="AD17" s="161"/>
      <c r="AE17" s="160"/>
      <c r="AF17" s="161"/>
      <c r="AG17" s="160"/>
      <c r="AH17" s="161"/>
      <c r="AI17" s="160"/>
      <c r="AJ17" s="161"/>
      <c r="AK17" s="160"/>
      <c r="AL17" s="161"/>
      <c r="AM17" s="160"/>
      <c r="AN17" s="161"/>
      <c r="AO17" s="160"/>
      <c r="AP17" s="161"/>
      <c r="AQ17" s="160"/>
      <c r="AR17" s="161"/>
      <c r="AS17" s="160"/>
      <c r="AT17" s="161"/>
      <c r="AU17" s="160"/>
      <c r="AV17" s="161"/>
      <c r="AW17" s="160"/>
      <c r="AX17" s="161"/>
      <c r="AY17" s="5"/>
      <c r="AZ17" s="144"/>
      <c r="BC17" s="171"/>
      <c r="BD17" s="32" t="str">
        <f>IF($R$17=FALSE,"",CD17)</f>
        <v/>
      </c>
      <c r="BE17" s="30"/>
      <c r="BG17" s="30"/>
      <c r="BH17" s="30"/>
      <c r="BI17" s="30"/>
      <c r="CB17" s="27"/>
      <c r="CC17" s="48"/>
      <c r="CD17" s="121" t="s">
        <v>34</v>
      </c>
      <c r="CE17" s="121"/>
      <c r="CF17" s="27"/>
      <c r="CG17" s="121"/>
      <c r="CH17" s="121"/>
      <c r="CI17" s="121"/>
    </row>
    <row r="18" spans="1:87" ht="15" customHeight="1" x14ac:dyDescent="0.3">
      <c r="A18" s="66"/>
      <c r="B18" s="66"/>
      <c r="C18" s="66"/>
      <c r="D18" s="66"/>
      <c r="E18" s="66"/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65"/>
      <c r="S18" s="65"/>
      <c r="T18" s="65"/>
      <c r="U18" s="69"/>
      <c r="V18" s="160" t="str">
        <f>IF(AND(j&gt;=$AY18,j&gt;=V$3),"●","")</f>
        <v/>
      </c>
      <c r="W18" s="161"/>
      <c r="X18" s="160" t="str">
        <f>IF(AND(j&gt;=$AY18,j&gt;=X$3),"●","")</f>
        <v/>
      </c>
      <c r="Y18" s="161"/>
      <c r="Z18" s="160" t="str">
        <f>IF(AND(j&gt;=$AY18,j&gt;=Z$3),"●","")</f>
        <v/>
      </c>
      <c r="AA18" s="161"/>
      <c r="AB18" s="160" t="str">
        <f>IF(AND(j&gt;=$AY18,j&gt;=AB$3),"●","")</f>
        <v/>
      </c>
      <c r="AC18" s="161"/>
      <c r="AD18" s="160" t="str">
        <f>IF(AND(j&gt;=$AY18,j&gt;=AD$3),"●","")</f>
        <v/>
      </c>
      <c r="AE18" s="161"/>
      <c r="AF18" s="160" t="str">
        <f>IF(AND(j&gt;=$AY18,j&gt;=AF$3),"●","")</f>
        <v/>
      </c>
      <c r="AG18" s="161"/>
      <c r="AH18" s="160" t="str">
        <f>IF(AND(j&gt;=$AY18,j&gt;=AH$3),"●","")</f>
        <v/>
      </c>
      <c r="AI18" s="161"/>
      <c r="AJ18" s="160" t="str">
        <f>IF(AND(j&gt;=$AY18,j&gt;=AJ$3),"●","")</f>
        <v/>
      </c>
      <c r="AK18" s="161"/>
      <c r="AL18" s="160" t="str">
        <f>IF(AND(j&gt;=$AY18,j&gt;=AL$3),"●","")</f>
        <v/>
      </c>
      <c r="AM18" s="161"/>
      <c r="AN18" s="160" t="str">
        <f>IF(AND(j&gt;=$AY18,j&gt;=AN$3),"●","")</f>
        <v/>
      </c>
      <c r="AO18" s="161"/>
      <c r="AP18" s="160" t="str">
        <f>IF(AND(j&gt;=$AY18,j&gt;=AP$3),"●","")</f>
        <v/>
      </c>
      <c r="AQ18" s="161"/>
      <c r="AR18" s="160" t="str">
        <f>IF(AND(j&gt;=$AY18,j&gt;=AR$3),"●","")</f>
        <v/>
      </c>
      <c r="AS18" s="161"/>
      <c r="AT18" s="160" t="str">
        <f>IF(AND(j&gt;=$AY18,j&gt;=AT$3),"●","")</f>
        <v/>
      </c>
      <c r="AU18" s="161"/>
      <c r="AV18" s="160" t="str">
        <f>IF(AND(j&gt;=$AY18,j&gt;=AV$3),"●","")</f>
        <v/>
      </c>
      <c r="AW18" s="161"/>
      <c r="AX18" s="160" t="str">
        <f>IF(AND(j&gt;=$AY18,j&gt;=AX$3),"●","")</f>
        <v/>
      </c>
      <c r="AY18" s="5">
        <v>8</v>
      </c>
      <c r="AZ18" s="144" t="str">
        <f>IF(AY18&gt;j,"",AY18)</f>
        <v/>
      </c>
      <c r="BC18" s="96" t="str">
        <f>IF($S$4=FALSE,"",CC18)</f>
        <v/>
      </c>
      <c r="BD18" s="32"/>
      <c r="BE18" s="32" t="str">
        <f>IF($R$17=FALSE,"",CE18)</f>
        <v/>
      </c>
      <c r="BG18" s="30"/>
      <c r="BH18" s="30"/>
      <c r="BI18" s="30"/>
      <c r="CB18" s="27"/>
      <c r="CC18" s="48" t="str">
        <f t="shared" ref="CC18" si="7">IF($AZ18="","",2*$AZ18-1)</f>
        <v/>
      </c>
      <c r="CD18" s="121"/>
      <c r="CE18" s="121" t="s">
        <v>59</v>
      </c>
      <c r="CF18" s="27"/>
      <c r="CG18" s="121"/>
      <c r="CH18" s="121"/>
      <c r="CI18" s="121"/>
    </row>
    <row r="19" spans="1:87" ht="15" customHeight="1" x14ac:dyDescent="0.3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5"/>
      <c r="N19" s="65"/>
      <c r="O19" s="65"/>
      <c r="P19" s="65"/>
      <c r="Q19" s="65"/>
      <c r="R19" s="65"/>
      <c r="S19" s="65"/>
      <c r="T19" s="65"/>
      <c r="U19" s="145"/>
      <c r="V19" s="161"/>
      <c r="W19" s="160"/>
      <c r="X19" s="161"/>
      <c r="Y19" s="160"/>
      <c r="Z19" s="161"/>
      <c r="AA19" s="160"/>
      <c r="AB19" s="161"/>
      <c r="AC19" s="160"/>
      <c r="AD19" s="161"/>
      <c r="AE19" s="160"/>
      <c r="AF19" s="161"/>
      <c r="AG19" s="160"/>
      <c r="AH19" s="161"/>
      <c r="AI19" s="160"/>
      <c r="AJ19" s="161"/>
      <c r="AK19" s="160"/>
      <c r="AL19" s="161"/>
      <c r="AM19" s="160"/>
      <c r="AN19" s="161"/>
      <c r="AO19" s="160"/>
      <c r="AP19" s="161"/>
      <c r="AQ19" s="160"/>
      <c r="AR19" s="161"/>
      <c r="AS19" s="160"/>
      <c r="AT19" s="161"/>
      <c r="AU19" s="160"/>
      <c r="AV19" s="161"/>
      <c r="AW19" s="160"/>
      <c r="AX19" s="161"/>
      <c r="AY19" s="5"/>
      <c r="AZ19" s="144"/>
      <c r="BC19" s="171"/>
      <c r="BD19" s="32"/>
      <c r="BE19" s="32"/>
      <c r="BF19" s="32" t="str">
        <f>IF($R$17=FALSE,"",CF19)</f>
        <v/>
      </c>
      <c r="BI19" s="30"/>
      <c r="CB19" s="27"/>
      <c r="CC19" s="48"/>
      <c r="CD19" s="27"/>
      <c r="CE19" s="27"/>
      <c r="CF19" s="27" t="s">
        <v>45</v>
      </c>
      <c r="CG19" s="27"/>
      <c r="CH19" s="27"/>
      <c r="CI19" s="121"/>
    </row>
    <row r="20" spans="1:87" ht="15" customHeight="1" x14ac:dyDescent="0.3">
      <c r="I20" s="66"/>
      <c r="J20" s="66"/>
      <c r="K20" s="66"/>
      <c r="L20" s="66"/>
      <c r="M20" s="65"/>
      <c r="N20" s="65"/>
      <c r="O20" s="65"/>
      <c r="P20" s="65"/>
      <c r="Q20" s="65"/>
      <c r="R20" s="65"/>
      <c r="S20" s="65"/>
      <c r="T20" s="65"/>
      <c r="U20" s="69"/>
      <c r="V20" s="160" t="str">
        <f>IF(AND(j&gt;=$AY20,j&gt;=V$3),"●","")</f>
        <v/>
      </c>
      <c r="W20" s="161"/>
      <c r="X20" s="160" t="str">
        <f>IF(AND(j&gt;=$AY20,j&gt;=X$3),"●","")</f>
        <v/>
      </c>
      <c r="Y20" s="161"/>
      <c r="Z20" s="160" t="str">
        <f>IF(AND(j&gt;=$AY20,j&gt;=Z$3),"●","")</f>
        <v/>
      </c>
      <c r="AA20" s="161"/>
      <c r="AB20" s="160" t="str">
        <f>IF(AND(j&gt;=$AY20,j&gt;=AB$3),"●","")</f>
        <v/>
      </c>
      <c r="AC20" s="161"/>
      <c r="AD20" s="160" t="str">
        <f>IF(AND(j&gt;=$AY20,j&gt;=AD$3),"●","")</f>
        <v/>
      </c>
      <c r="AE20" s="161"/>
      <c r="AF20" s="160" t="str">
        <f>IF(AND(j&gt;=$AY20,j&gt;=AF$3),"●","")</f>
        <v/>
      </c>
      <c r="AG20" s="161"/>
      <c r="AH20" s="160" t="str">
        <f>IF(AND(j&gt;=$AY20,j&gt;=AH$3),"●","")</f>
        <v/>
      </c>
      <c r="AI20" s="161"/>
      <c r="AJ20" s="160" t="str">
        <f>IF(AND(j&gt;=$AY20,j&gt;=AJ$3),"●","")</f>
        <v/>
      </c>
      <c r="AK20" s="161"/>
      <c r="AL20" s="160" t="str">
        <f>IF(AND(j&gt;=$AY20,j&gt;=AL$3),"●","")</f>
        <v/>
      </c>
      <c r="AM20" s="161"/>
      <c r="AN20" s="160" t="str">
        <f>IF(AND(j&gt;=$AY20,j&gt;=AN$3),"●","")</f>
        <v/>
      </c>
      <c r="AO20" s="161"/>
      <c r="AP20" s="160" t="str">
        <f>IF(AND(j&gt;=$AY20,j&gt;=AP$3),"●","")</f>
        <v/>
      </c>
      <c r="AQ20" s="161"/>
      <c r="AR20" s="160" t="str">
        <f>IF(AND(j&gt;=$AY20,j&gt;=AR$3),"●","")</f>
        <v/>
      </c>
      <c r="AS20" s="161"/>
      <c r="AT20" s="160" t="str">
        <f>IF(AND(j&gt;=$AY20,j&gt;=AT$3),"●","")</f>
        <v/>
      </c>
      <c r="AU20" s="161"/>
      <c r="AV20" s="160" t="str">
        <f>IF(AND(j&gt;=$AY20,j&gt;=AV$3),"●","")</f>
        <v/>
      </c>
      <c r="AW20" s="161"/>
      <c r="AX20" s="160" t="str">
        <f>IF(AND(j&gt;=$AY20,j&gt;=AX$3),"●","")</f>
        <v/>
      </c>
      <c r="AY20" s="5">
        <v>9</v>
      </c>
      <c r="AZ20" s="144" t="str">
        <f>IF(AY20&gt;j,"",AY20)</f>
        <v/>
      </c>
      <c r="BC20" s="96" t="str">
        <f>IF($S$4=FALSE,"",CC20)</f>
        <v/>
      </c>
      <c r="BD20" s="32" t="str">
        <f>IF($R$17=FALSE,"",CD20)</f>
        <v/>
      </c>
      <c r="BE20" s="30"/>
      <c r="BG20" s="30"/>
      <c r="BH20" s="30"/>
      <c r="BI20" s="30"/>
      <c r="CB20" s="27"/>
      <c r="CC20" s="48" t="str">
        <f t="shared" ref="CC20" si="8">IF($AZ20="","",2*$AZ20-1)</f>
        <v/>
      </c>
      <c r="CD20" s="121" t="s">
        <v>35</v>
      </c>
      <c r="CE20" s="121"/>
      <c r="CF20" s="27"/>
      <c r="CG20" s="121"/>
      <c r="CH20" s="121"/>
      <c r="CI20" s="121"/>
    </row>
    <row r="21" spans="1:87" ht="15" customHeight="1" x14ac:dyDescent="0.3">
      <c r="R21" s="65"/>
      <c r="S21" s="65"/>
      <c r="T21" s="65"/>
      <c r="U21" s="145"/>
      <c r="V21" s="161"/>
      <c r="W21" s="160"/>
      <c r="X21" s="161"/>
      <c r="Y21" s="160"/>
      <c r="Z21" s="161"/>
      <c r="AA21" s="160"/>
      <c r="AB21" s="161"/>
      <c r="AC21" s="160"/>
      <c r="AD21" s="161"/>
      <c r="AE21" s="160"/>
      <c r="AF21" s="161"/>
      <c r="AG21" s="160"/>
      <c r="AH21" s="161"/>
      <c r="AI21" s="160"/>
      <c r="AJ21" s="161"/>
      <c r="AK21" s="160"/>
      <c r="AL21" s="161"/>
      <c r="AM21" s="160"/>
      <c r="AN21" s="161"/>
      <c r="AO21" s="160"/>
      <c r="AP21" s="161"/>
      <c r="AQ21" s="160"/>
      <c r="AR21" s="161"/>
      <c r="AS21" s="160"/>
      <c r="AT21" s="161"/>
      <c r="AU21" s="160"/>
      <c r="AV21" s="161"/>
      <c r="AW21" s="160"/>
      <c r="AX21" s="161"/>
      <c r="AY21" s="5"/>
      <c r="AZ21" s="144"/>
      <c r="BC21" s="171"/>
      <c r="BD21" s="32" t="str">
        <f>IF($R$17=FALSE,"",CD21)</f>
        <v/>
      </c>
      <c r="BE21" s="30"/>
      <c r="BG21" s="30"/>
      <c r="BH21" s="30"/>
      <c r="BI21" s="30"/>
      <c r="CB21" s="27"/>
      <c r="CC21" s="48"/>
      <c r="CD21" s="121" t="s">
        <v>36</v>
      </c>
      <c r="CE21" s="121"/>
      <c r="CF21" s="27"/>
      <c r="CG21" s="121"/>
      <c r="CH21" s="121"/>
      <c r="CI21" s="121"/>
    </row>
    <row r="22" spans="1:87" ht="15" customHeight="1" x14ac:dyDescent="0.3">
      <c r="R22" s="65"/>
      <c r="S22" s="65"/>
      <c r="T22" s="65"/>
      <c r="U22" s="69"/>
      <c r="V22" s="160" t="str">
        <f>IF(AND(j&gt;=$AY22,j&gt;=V$3),"●","")</f>
        <v/>
      </c>
      <c r="W22" s="161"/>
      <c r="X22" s="160" t="str">
        <f>IF(AND(j&gt;=$AY22,j&gt;=X$3),"●","")</f>
        <v/>
      </c>
      <c r="Y22" s="161"/>
      <c r="Z22" s="160" t="str">
        <f>IF(AND(j&gt;=$AY22,j&gt;=Z$3),"●","")</f>
        <v/>
      </c>
      <c r="AA22" s="161"/>
      <c r="AB22" s="160" t="str">
        <f>IF(AND(j&gt;=$AY22,j&gt;=AB$3),"●","")</f>
        <v/>
      </c>
      <c r="AC22" s="161"/>
      <c r="AD22" s="160" t="str">
        <f>IF(AND(j&gt;=$AY22,j&gt;=AD$3),"●","")</f>
        <v/>
      </c>
      <c r="AE22" s="161"/>
      <c r="AF22" s="160" t="str">
        <f>IF(AND(j&gt;=$AY22,j&gt;=AF$3),"●","")</f>
        <v/>
      </c>
      <c r="AG22" s="161"/>
      <c r="AH22" s="160" t="str">
        <f>IF(AND(j&gt;=$AY22,j&gt;=AH$3),"●","")</f>
        <v/>
      </c>
      <c r="AI22" s="161"/>
      <c r="AJ22" s="160" t="str">
        <f>IF(AND(j&gt;=$AY22,j&gt;=AJ$3),"●","")</f>
        <v/>
      </c>
      <c r="AK22" s="161"/>
      <c r="AL22" s="160" t="str">
        <f>IF(AND(j&gt;=$AY22,j&gt;=AL$3),"●","")</f>
        <v/>
      </c>
      <c r="AM22" s="161"/>
      <c r="AN22" s="160" t="str">
        <f>IF(AND(j&gt;=$AY22,j&gt;=AN$3),"●","")</f>
        <v/>
      </c>
      <c r="AO22" s="161"/>
      <c r="AP22" s="160" t="str">
        <f>IF(AND(j&gt;=$AY22,j&gt;=AP$3),"●","")</f>
        <v/>
      </c>
      <c r="AQ22" s="161"/>
      <c r="AR22" s="160" t="str">
        <f>IF(AND(j&gt;=$AY22,j&gt;=AR$3),"●","")</f>
        <v/>
      </c>
      <c r="AS22" s="161"/>
      <c r="AT22" s="160" t="str">
        <f>IF(AND(j&gt;=$AY22,j&gt;=AT$3),"●","")</f>
        <v/>
      </c>
      <c r="AU22" s="161"/>
      <c r="AV22" s="160" t="str">
        <f>IF(AND(j&gt;=$AY22,j&gt;=AV$3),"●","")</f>
        <v/>
      </c>
      <c r="AW22" s="161"/>
      <c r="AX22" s="160" t="str">
        <f>IF(AND(j&gt;=$AY22,j&gt;=AX$3),"●","")</f>
        <v/>
      </c>
      <c r="AY22" s="5">
        <v>10</v>
      </c>
      <c r="AZ22" s="144" t="str">
        <f>IF(AY22&gt;j,"",AY22)</f>
        <v/>
      </c>
      <c r="BC22" s="96" t="str">
        <f>IF($S$4=FALSE,"",CC22)</f>
        <v/>
      </c>
      <c r="BD22" s="32"/>
      <c r="BE22" s="32" t="str">
        <f>IF($R$17=FALSE,"",CE22)</f>
        <v/>
      </c>
      <c r="BG22" s="30"/>
      <c r="BH22" s="30"/>
      <c r="BI22" s="30"/>
      <c r="CB22" s="27"/>
      <c r="CC22" s="48" t="str">
        <f t="shared" ref="CC22" si="9">IF($AZ22="","",2*$AZ22-1)</f>
        <v/>
      </c>
      <c r="CD22" s="121"/>
      <c r="CE22" s="121" t="s">
        <v>37</v>
      </c>
      <c r="CF22" s="27"/>
      <c r="CG22" s="121"/>
      <c r="CH22" s="121"/>
      <c r="CI22" s="121"/>
    </row>
    <row r="23" spans="1:87" ht="15" customHeight="1" x14ac:dyDescent="0.3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5"/>
      <c r="N23" s="65"/>
      <c r="O23" s="65"/>
      <c r="P23" s="65"/>
      <c r="Q23" s="65"/>
      <c r="R23" s="65"/>
      <c r="S23" s="65"/>
      <c r="T23" s="65"/>
      <c r="U23" s="145"/>
      <c r="V23" s="161"/>
      <c r="W23" s="160"/>
      <c r="X23" s="161"/>
      <c r="Y23" s="160"/>
      <c r="Z23" s="161"/>
      <c r="AA23" s="160"/>
      <c r="AB23" s="161"/>
      <c r="AC23" s="160"/>
      <c r="AD23" s="161"/>
      <c r="AE23" s="160"/>
      <c r="AF23" s="161"/>
      <c r="AG23" s="160"/>
      <c r="AH23" s="161"/>
      <c r="AI23" s="160"/>
      <c r="AJ23" s="161"/>
      <c r="AK23" s="160"/>
      <c r="AL23" s="161"/>
      <c r="AM23" s="160"/>
      <c r="AN23" s="161"/>
      <c r="AO23" s="160"/>
      <c r="AP23" s="161"/>
      <c r="AQ23" s="160"/>
      <c r="AR23" s="161"/>
      <c r="AS23" s="160"/>
      <c r="AT23" s="161"/>
      <c r="AU23" s="160"/>
      <c r="AV23" s="161"/>
      <c r="AW23" s="160"/>
      <c r="AX23" s="161"/>
      <c r="AY23" s="5"/>
      <c r="AZ23" s="144"/>
      <c r="BC23" s="96"/>
      <c r="BD23" s="97"/>
      <c r="BE23" s="32"/>
      <c r="BF23" s="32" t="str">
        <f>IF($R$17=FALSE,"",CF23)</f>
        <v/>
      </c>
      <c r="BG23" s="30"/>
      <c r="BH23" s="30"/>
      <c r="BI23" s="30"/>
      <c r="CB23" s="27"/>
      <c r="CC23" s="48"/>
      <c r="CD23" s="27"/>
      <c r="CE23" s="121"/>
      <c r="CF23" s="121" t="s">
        <v>39</v>
      </c>
      <c r="CG23" s="121"/>
      <c r="CH23" s="121"/>
      <c r="CI23" s="121"/>
    </row>
    <row r="24" spans="1:87" ht="15" customHeight="1" x14ac:dyDescent="0.3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5"/>
      <c r="N24" s="65"/>
      <c r="O24" s="65"/>
      <c r="P24" s="65"/>
      <c r="Q24" s="65"/>
      <c r="R24" s="65"/>
      <c r="S24" s="65"/>
      <c r="T24" s="65"/>
      <c r="U24" s="69"/>
      <c r="V24" s="160" t="str">
        <f>IF(AND(j&gt;=$AY24,j&gt;=V$3),"●","")</f>
        <v/>
      </c>
      <c r="W24" s="161"/>
      <c r="X24" s="160" t="str">
        <f>IF(AND(j&gt;=$AY24,j&gt;=X$3),"●","")</f>
        <v/>
      </c>
      <c r="Y24" s="161"/>
      <c r="Z24" s="160" t="str">
        <f>IF(AND(j&gt;=$AY24,j&gt;=Z$3),"●","")</f>
        <v/>
      </c>
      <c r="AA24" s="161"/>
      <c r="AB24" s="160" t="str">
        <f>IF(AND(j&gt;=$AY24,j&gt;=AB$3),"●","")</f>
        <v/>
      </c>
      <c r="AC24" s="161"/>
      <c r="AD24" s="160" t="str">
        <f>IF(AND(j&gt;=$AY24,j&gt;=AD$3),"●","")</f>
        <v/>
      </c>
      <c r="AE24" s="161"/>
      <c r="AF24" s="160" t="str">
        <f>IF(AND(j&gt;=$AY24,j&gt;=AF$3),"●","")</f>
        <v/>
      </c>
      <c r="AG24" s="161"/>
      <c r="AH24" s="160" t="str">
        <f>IF(AND(j&gt;=$AY24,j&gt;=AH$3),"●","")</f>
        <v/>
      </c>
      <c r="AI24" s="161"/>
      <c r="AJ24" s="160" t="str">
        <f>IF(AND(j&gt;=$AY24,j&gt;=AJ$3),"●","")</f>
        <v/>
      </c>
      <c r="AK24" s="161"/>
      <c r="AL24" s="160" t="str">
        <f>IF(AND(j&gt;=$AY24,j&gt;=AL$3),"●","")</f>
        <v/>
      </c>
      <c r="AM24" s="161"/>
      <c r="AN24" s="160" t="str">
        <f>IF(AND(j&gt;=$AY24,j&gt;=AN$3),"●","")</f>
        <v/>
      </c>
      <c r="AO24" s="161"/>
      <c r="AP24" s="160" t="str">
        <f>IF(AND(j&gt;=$AY24,j&gt;=AP$3),"●","")</f>
        <v/>
      </c>
      <c r="AQ24" s="161"/>
      <c r="AR24" s="160" t="str">
        <f>IF(AND(j&gt;=$AY24,j&gt;=AR$3),"●","")</f>
        <v/>
      </c>
      <c r="AS24" s="161"/>
      <c r="AT24" s="160" t="str">
        <f>IF(AND(j&gt;=$AY24,j&gt;=AT$3),"●","")</f>
        <v/>
      </c>
      <c r="AU24" s="161"/>
      <c r="AV24" s="160" t="str">
        <f>IF(AND(j&gt;=$AY24,j&gt;=AV$3),"●","")</f>
        <v/>
      </c>
      <c r="AW24" s="161"/>
      <c r="AX24" s="160" t="str">
        <f>IF(AND(j&gt;=$AY24,j&gt;=AX$3),"●","")</f>
        <v/>
      </c>
      <c r="AY24" s="5">
        <v>11</v>
      </c>
      <c r="AZ24" s="144" t="str">
        <f>IF(AY24&gt;j,"",AY24)</f>
        <v/>
      </c>
      <c r="BC24" s="96" t="str">
        <f>IF($S$4=FALSE,"",CC24)</f>
        <v/>
      </c>
      <c r="BD24" s="32"/>
      <c r="BE24" s="32"/>
      <c r="BG24" s="32"/>
      <c r="BH24" s="36" t="str">
        <f>IF($R$17=FALSE,"",CH24)</f>
        <v/>
      </c>
      <c r="BI24" s="32" t="str">
        <f>IF($R$17=FALSE,"",CI24)</f>
        <v/>
      </c>
      <c r="CB24" s="27"/>
      <c r="CC24" s="48" t="str">
        <f t="shared" ref="CC24" si="10">IF($AZ24="","",2*$AZ24-1)</f>
        <v/>
      </c>
      <c r="CD24" s="27"/>
      <c r="CE24" s="121"/>
      <c r="CF24" s="27"/>
      <c r="CG24" s="27"/>
      <c r="CH24" s="122" t="s">
        <v>46</v>
      </c>
      <c r="CI24" s="121" t="s">
        <v>38</v>
      </c>
    </row>
    <row r="25" spans="1:87" ht="15" customHeight="1" x14ac:dyDescent="0.3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5"/>
      <c r="N25" s="65"/>
      <c r="O25" s="65"/>
      <c r="P25" s="65"/>
      <c r="Q25" s="65"/>
      <c r="R25" s="65"/>
      <c r="S25" s="65"/>
      <c r="T25" s="65"/>
      <c r="U25" s="145"/>
      <c r="V25" s="161"/>
      <c r="W25" s="160"/>
      <c r="X25" s="161"/>
      <c r="Y25" s="160"/>
      <c r="Z25" s="161"/>
      <c r="AA25" s="160"/>
      <c r="AB25" s="161"/>
      <c r="AC25" s="160"/>
      <c r="AD25" s="161"/>
      <c r="AE25" s="160"/>
      <c r="AF25" s="161"/>
      <c r="AG25" s="160"/>
      <c r="AH25" s="161"/>
      <c r="AI25" s="160"/>
      <c r="AJ25" s="161"/>
      <c r="AK25" s="160"/>
      <c r="AL25" s="161"/>
      <c r="AM25" s="160"/>
      <c r="AN25" s="161"/>
      <c r="AO25" s="160"/>
      <c r="AP25" s="161"/>
      <c r="AQ25" s="160"/>
      <c r="AR25" s="161"/>
      <c r="AS25" s="160"/>
      <c r="AT25" s="161"/>
      <c r="AU25" s="160"/>
      <c r="AV25" s="161"/>
      <c r="AW25" s="160"/>
      <c r="AX25" s="161"/>
      <c r="AY25" s="5"/>
      <c r="AZ25" s="144"/>
      <c r="BC25" s="171"/>
      <c r="BD25" s="32"/>
      <c r="BE25" s="32"/>
      <c r="BF25" s="32"/>
      <c r="BG25" s="32"/>
      <c r="BH25" s="32" t="str">
        <f>IF($R$17=FALSE,"",CH25)</f>
        <v/>
      </c>
      <c r="BI25" s="32" t="str">
        <f>IF($R$17=FALSE,"",CI25)</f>
        <v/>
      </c>
      <c r="CB25" s="27"/>
      <c r="CC25" s="48"/>
      <c r="CD25" s="27"/>
      <c r="CE25" s="121"/>
      <c r="CF25" s="27"/>
      <c r="CG25" s="27"/>
      <c r="CH25" s="121" t="s">
        <v>47</v>
      </c>
      <c r="CI25" s="121" t="s">
        <v>40</v>
      </c>
    </row>
    <row r="26" spans="1:87" ht="15" customHeight="1" x14ac:dyDescent="0.3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5"/>
      <c r="N26" s="65"/>
      <c r="O26" s="65"/>
      <c r="P26" s="65"/>
      <c r="Q26" s="65"/>
      <c r="R26" s="65"/>
      <c r="S26" s="65"/>
      <c r="T26" s="65"/>
      <c r="U26" s="69"/>
      <c r="V26" s="160" t="str">
        <f>IF(AND(j&gt;=$AY26,j&gt;=V$3),"●","")</f>
        <v/>
      </c>
      <c r="W26" s="161"/>
      <c r="X26" s="160" t="str">
        <f>IF(AND(j&gt;=$AY26,j&gt;=X$3),"●","")</f>
        <v/>
      </c>
      <c r="Y26" s="161"/>
      <c r="Z26" s="160" t="str">
        <f>IF(AND(j&gt;=$AY26,j&gt;=Z$3),"●","")</f>
        <v/>
      </c>
      <c r="AA26" s="161"/>
      <c r="AB26" s="160" t="str">
        <f>IF(AND(j&gt;=$AY26,j&gt;=AB$3),"●","")</f>
        <v/>
      </c>
      <c r="AC26" s="161"/>
      <c r="AD26" s="160" t="str">
        <f>IF(AND(j&gt;=$AY26,j&gt;=AD$3),"●","")</f>
        <v/>
      </c>
      <c r="AE26" s="161"/>
      <c r="AF26" s="160" t="str">
        <f>IF(AND(j&gt;=$AY26,j&gt;=AF$3),"●","")</f>
        <v/>
      </c>
      <c r="AG26" s="161"/>
      <c r="AH26" s="160" t="str">
        <f>IF(AND(j&gt;=$AY26,j&gt;=AH$3),"●","")</f>
        <v/>
      </c>
      <c r="AI26" s="161"/>
      <c r="AJ26" s="160" t="str">
        <f>IF(AND(j&gt;=$AY26,j&gt;=AJ$3),"●","")</f>
        <v/>
      </c>
      <c r="AK26" s="161"/>
      <c r="AL26" s="160" t="str">
        <f>IF(AND(j&gt;=$AY26,j&gt;=AL$3),"●","")</f>
        <v/>
      </c>
      <c r="AM26" s="161"/>
      <c r="AN26" s="160" t="str">
        <f>IF(AND(j&gt;=$AY26,j&gt;=AN$3),"●","")</f>
        <v/>
      </c>
      <c r="AO26" s="161"/>
      <c r="AP26" s="160" t="str">
        <f>IF(AND(j&gt;=$AY26,j&gt;=AP$3),"●","")</f>
        <v/>
      </c>
      <c r="AQ26" s="161"/>
      <c r="AR26" s="160" t="str">
        <f>IF(AND(j&gt;=$AY26,j&gt;=AR$3),"●","")</f>
        <v/>
      </c>
      <c r="AS26" s="161"/>
      <c r="AT26" s="160" t="str">
        <f>IF(AND(j&gt;=$AY26,j&gt;=AT$3),"●","")</f>
        <v/>
      </c>
      <c r="AU26" s="161"/>
      <c r="AV26" s="160" t="str">
        <f>IF(AND(j&gt;=$AY26,j&gt;=AV$3),"●","")</f>
        <v/>
      </c>
      <c r="AW26" s="161"/>
      <c r="AX26" s="160" t="str">
        <f>IF(AND(j&gt;=$AY26,j&gt;=AX$3),"●","")</f>
        <v/>
      </c>
      <c r="AY26" s="5">
        <v>12</v>
      </c>
      <c r="AZ26" s="144" t="str">
        <f>IF(AY26&gt;j,"",AY26)</f>
        <v/>
      </c>
      <c r="BC26" s="96" t="str">
        <f>IF($S$4=FALSE,"",CC26)</f>
        <v/>
      </c>
      <c r="BD26" s="32" t="str">
        <f>IF($R$17=FALSE,"",CD26)</f>
        <v/>
      </c>
      <c r="BE26" s="30"/>
      <c r="BF26" s="30"/>
      <c r="BG26" s="30"/>
      <c r="BH26" s="30"/>
      <c r="BI26" s="30"/>
      <c r="CB26" s="27"/>
      <c r="CC26" s="48" t="str">
        <f t="shared" ref="CC26" si="11">IF($AZ26="","",2*$AZ26-1)</f>
        <v/>
      </c>
      <c r="CD26" s="121" t="s">
        <v>41</v>
      </c>
      <c r="CE26" s="121"/>
      <c r="CF26" s="121"/>
      <c r="CG26" s="121"/>
      <c r="CH26" s="121"/>
      <c r="CI26" s="121"/>
    </row>
    <row r="27" spans="1:87" ht="15" customHeight="1" x14ac:dyDescent="0.3">
      <c r="U27" s="147"/>
      <c r="V27" s="161"/>
      <c r="W27" s="160"/>
      <c r="X27" s="161"/>
      <c r="Y27" s="160"/>
      <c r="Z27" s="161"/>
      <c r="AA27" s="160"/>
      <c r="AB27" s="161"/>
      <c r="AC27" s="160"/>
      <c r="AD27" s="161"/>
      <c r="AE27" s="160"/>
      <c r="AF27" s="161"/>
      <c r="AG27" s="160"/>
      <c r="AH27" s="161"/>
      <c r="AI27" s="160"/>
      <c r="AJ27" s="161"/>
      <c r="AK27" s="160"/>
      <c r="AL27" s="161"/>
      <c r="AM27" s="160"/>
      <c r="AN27" s="161"/>
      <c r="AO27" s="160"/>
      <c r="AP27" s="161"/>
      <c r="AQ27" s="160"/>
      <c r="AR27" s="161"/>
      <c r="AS27" s="160"/>
      <c r="AT27" s="161"/>
      <c r="AU27" s="160"/>
      <c r="AV27" s="161"/>
      <c r="AW27" s="160"/>
      <c r="AX27" s="161"/>
      <c r="AY27" s="5"/>
      <c r="AZ27" s="144"/>
      <c r="BC27" s="171"/>
      <c r="BD27" s="32" t="str">
        <f>IF($R$17=FALSE,"",CD27)</f>
        <v/>
      </c>
      <c r="BE27" s="30"/>
      <c r="BF27" s="30"/>
      <c r="BG27" s="30"/>
      <c r="BH27" s="30"/>
      <c r="BI27" s="30"/>
      <c r="CB27" s="27"/>
      <c r="CC27" s="48"/>
      <c r="CD27" s="121" t="s">
        <v>42</v>
      </c>
      <c r="CE27" s="121"/>
      <c r="CF27" s="121"/>
      <c r="CG27" s="121"/>
      <c r="CH27" s="121"/>
      <c r="CI27" s="121"/>
    </row>
    <row r="28" spans="1:87" ht="15" customHeight="1" x14ac:dyDescent="0.3">
      <c r="U28" s="144"/>
      <c r="V28" s="160" t="str">
        <f>IF(AND(j&gt;=$AY28,j&gt;=V$3),"●","")</f>
        <v/>
      </c>
      <c r="W28" s="161"/>
      <c r="X28" s="160" t="str">
        <f>IF(AND(j&gt;=$AY28,j&gt;=X$3),"●","")</f>
        <v/>
      </c>
      <c r="Y28" s="161"/>
      <c r="Z28" s="160" t="str">
        <f>IF(AND(j&gt;=$AY28,j&gt;=Z$3),"●","")</f>
        <v/>
      </c>
      <c r="AA28" s="161"/>
      <c r="AB28" s="160" t="str">
        <f>IF(AND(j&gt;=$AY28,j&gt;=AB$3),"●","")</f>
        <v/>
      </c>
      <c r="AC28" s="161"/>
      <c r="AD28" s="160" t="str">
        <f>IF(AND(j&gt;=$AY28,j&gt;=AD$3),"●","")</f>
        <v/>
      </c>
      <c r="AE28" s="161"/>
      <c r="AF28" s="160" t="str">
        <f>IF(AND(j&gt;=$AY28,j&gt;=AF$3),"●","")</f>
        <v/>
      </c>
      <c r="AG28" s="161"/>
      <c r="AH28" s="160" t="str">
        <f>IF(AND(j&gt;=$AY28,j&gt;=AH$3),"●","")</f>
        <v/>
      </c>
      <c r="AI28" s="161"/>
      <c r="AJ28" s="160" t="str">
        <f>IF(AND(j&gt;=$AY28,j&gt;=AJ$3),"●","")</f>
        <v/>
      </c>
      <c r="AK28" s="161"/>
      <c r="AL28" s="160" t="str">
        <f>IF(AND(j&gt;=$AY28,j&gt;=AL$3),"●","")</f>
        <v/>
      </c>
      <c r="AM28" s="161"/>
      <c r="AN28" s="160" t="str">
        <f>IF(AND(j&gt;=$AY28,j&gt;=AN$3),"●","")</f>
        <v/>
      </c>
      <c r="AO28" s="161"/>
      <c r="AP28" s="160" t="str">
        <f>IF(AND(j&gt;=$AY28,j&gt;=AP$3),"●","")</f>
        <v/>
      </c>
      <c r="AQ28" s="161"/>
      <c r="AR28" s="160" t="str">
        <f>IF(AND(j&gt;=$AY28,j&gt;=AR$3),"●","")</f>
        <v/>
      </c>
      <c r="AS28" s="161"/>
      <c r="AT28" s="160" t="str">
        <f>IF(AND(j&gt;=$AY28,j&gt;=AT$3),"●","")</f>
        <v/>
      </c>
      <c r="AU28" s="161"/>
      <c r="AV28" s="160" t="str">
        <f>IF(AND(j&gt;=$AY28,j&gt;=AV$3),"●","")</f>
        <v/>
      </c>
      <c r="AW28" s="161"/>
      <c r="AX28" s="160" t="str">
        <f>IF(AND(j&gt;=$AY28,j&gt;=AX$3),"●","")</f>
        <v/>
      </c>
      <c r="AY28" s="5">
        <v>13</v>
      </c>
      <c r="AZ28" s="144" t="str">
        <f>IF(AY28&gt;j,"",AY28)</f>
        <v/>
      </c>
      <c r="BC28" s="96" t="str">
        <f>IF($S$4=FALSE,"",CC28)</f>
        <v/>
      </c>
      <c r="BD28" s="32"/>
      <c r="BE28" s="32" t="str">
        <f>IF($R$17=FALSE,"",CE28)</f>
        <v/>
      </c>
      <c r="BF28" s="30"/>
      <c r="BG28" s="30"/>
      <c r="BH28" s="30"/>
      <c r="BI28" s="30"/>
      <c r="CB28" s="27"/>
      <c r="CC28" s="48" t="str">
        <f t="shared" ref="CC28" si="12">IF($AZ28="","",2*$AZ28-1)</f>
        <v/>
      </c>
      <c r="CD28" s="121"/>
      <c r="CE28" s="123" t="s">
        <v>154</v>
      </c>
      <c r="CF28" s="121"/>
      <c r="CG28" s="121"/>
      <c r="CH28" s="121"/>
      <c r="CI28" s="121"/>
    </row>
    <row r="29" spans="1:87" ht="15" customHeight="1" x14ac:dyDescent="0.3">
      <c r="U29" s="147"/>
      <c r="V29" s="159"/>
      <c r="W29" s="141"/>
      <c r="X29" s="159"/>
      <c r="Y29" s="141"/>
      <c r="Z29" s="159"/>
      <c r="AA29" s="141"/>
      <c r="AB29" s="159"/>
      <c r="AC29" s="141"/>
      <c r="AD29" s="159"/>
      <c r="AE29" s="141"/>
      <c r="AF29" s="159"/>
      <c r="AG29" s="141"/>
      <c r="AH29" s="159"/>
      <c r="AI29" s="141"/>
      <c r="AJ29" s="159"/>
      <c r="AK29" s="141"/>
      <c r="AL29" s="159"/>
      <c r="AM29" s="141"/>
      <c r="AN29" s="159"/>
      <c r="AO29" s="141"/>
      <c r="AP29" s="159"/>
      <c r="AQ29" s="141"/>
      <c r="AR29" s="159"/>
      <c r="AS29" s="141"/>
      <c r="AT29" s="159"/>
      <c r="AU29" s="141"/>
      <c r="AV29" s="159"/>
      <c r="AW29" s="141"/>
      <c r="AX29" s="159"/>
      <c r="AY29" s="5"/>
      <c r="AZ29" s="144"/>
      <c r="BC29" s="171"/>
      <c r="BD29" s="32"/>
      <c r="BE29" s="32" t="str">
        <f>IF($R$17=FALSE,"",CE29)</f>
        <v/>
      </c>
      <c r="BF29" s="30"/>
      <c r="BG29" s="30"/>
      <c r="BH29" s="30"/>
      <c r="BI29" s="30"/>
      <c r="CB29" s="27"/>
      <c r="CC29" s="48"/>
      <c r="CD29" s="121"/>
      <c r="CE29" s="121" t="s">
        <v>49</v>
      </c>
      <c r="CF29" s="121"/>
      <c r="CG29" s="121"/>
      <c r="CH29" s="121"/>
      <c r="CI29" s="121"/>
    </row>
    <row r="30" spans="1:87" ht="15" customHeight="1" x14ac:dyDescent="0.3">
      <c r="U30" s="144"/>
      <c r="V30" s="141" t="str">
        <f>IF(AND(j&gt;=$AY30,j&gt;=V$3),"●","")</f>
        <v/>
      </c>
      <c r="W30" s="159"/>
      <c r="X30" s="141" t="str">
        <f>IF(AND(j&gt;=$AY30,j&gt;=X$3),"●","")</f>
        <v/>
      </c>
      <c r="Y30" s="159"/>
      <c r="Z30" s="141" t="str">
        <f>IF(AND(j&gt;=$AY30,j&gt;=Z$3),"●","")</f>
        <v/>
      </c>
      <c r="AA30" s="159"/>
      <c r="AB30" s="141" t="str">
        <f>IF(AND(j&gt;=$AY30,j&gt;=AB$3),"●","")</f>
        <v/>
      </c>
      <c r="AC30" s="159"/>
      <c r="AD30" s="141" t="str">
        <f>IF(AND(j&gt;=$AY30,j&gt;=AD$3),"●","")</f>
        <v/>
      </c>
      <c r="AE30" s="159"/>
      <c r="AF30" s="141" t="str">
        <f>IF(AND(j&gt;=$AY30,j&gt;=AF$3),"●","")</f>
        <v/>
      </c>
      <c r="AG30" s="159"/>
      <c r="AH30" s="141" t="str">
        <f>IF(AND(j&gt;=$AY30,j&gt;=AH$3),"●","")</f>
        <v/>
      </c>
      <c r="AI30" s="159"/>
      <c r="AJ30" s="141" t="str">
        <f>IF(AND(j&gt;=$AY30,j&gt;=AJ$3),"●","")</f>
        <v/>
      </c>
      <c r="AK30" s="159"/>
      <c r="AL30" s="141" t="str">
        <f>IF(AND(j&gt;=$AY30,j&gt;=AL$3),"●","")</f>
        <v/>
      </c>
      <c r="AM30" s="159"/>
      <c r="AN30" s="141" t="str">
        <f>IF(AND(j&gt;=$AY30,j&gt;=AN$3),"●","")</f>
        <v/>
      </c>
      <c r="AO30" s="159"/>
      <c r="AP30" s="141" t="str">
        <f>IF(AND(j&gt;=$AY30,j&gt;=AP$3),"●","")</f>
        <v/>
      </c>
      <c r="AQ30" s="159"/>
      <c r="AR30" s="141" t="str">
        <f>IF(AND(j&gt;=$AY30,j&gt;=AR$3),"●","")</f>
        <v/>
      </c>
      <c r="AS30" s="159"/>
      <c r="AT30" s="141" t="str">
        <f>IF(AND(j&gt;=$AY30,j&gt;=AT$3),"●","")</f>
        <v/>
      </c>
      <c r="AU30" s="159"/>
      <c r="AV30" s="141" t="str">
        <f>IF(AND(j&gt;=$AY30,j&gt;=AV$3),"●","")</f>
        <v/>
      </c>
      <c r="AW30" s="159"/>
      <c r="AX30" s="141" t="str">
        <f>IF(AND(j&gt;=$AY30,j&gt;=AX$3),"●","")</f>
        <v/>
      </c>
      <c r="AY30" s="5">
        <v>14</v>
      </c>
      <c r="AZ30" s="144" t="str">
        <f>IF(AY30&gt;j,"",AY30)</f>
        <v/>
      </c>
      <c r="BC30" s="96" t="str">
        <f>IF($S$4=FALSE,"",CC30)</f>
        <v/>
      </c>
      <c r="BD30" s="32" t="str">
        <f>IF($R$17=FALSE,"",CD30)</f>
        <v/>
      </c>
      <c r="BE30" s="30"/>
      <c r="BF30" s="30"/>
      <c r="BG30" s="30"/>
      <c r="BH30" s="30"/>
      <c r="BI30" s="30"/>
      <c r="CB30" s="27"/>
      <c r="CC30" s="48" t="str">
        <f t="shared" ref="CC30" si="13">IF($AZ30="","",2*$AZ30-1)</f>
        <v/>
      </c>
      <c r="CD30" s="121" t="s">
        <v>43</v>
      </c>
      <c r="CE30" s="121"/>
      <c r="CF30" s="121"/>
      <c r="CG30" s="121"/>
      <c r="CH30" s="121"/>
      <c r="CI30" s="121"/>
    </row>
    <row r="31" spans="1:87" ht="15" customHeight="1" x14ac:dyDescent="0.3">
      <c r="U31" s="147"/>
      <c r="V31" s="159"/>
      <c r="W31" s="141"/>
      <c r="X31" s="159"/>
      <c r="Y31" s="141"/>
      <c r="Z31" s="159"/>
      <c r="AA31" s="141"/>
      <c r="AB31" s="159"/>
      <c r="AC31" s="141"/>
      <c r="AD31" s="159"/>
      <c r="AE31" s="141"/>
      <c r="AF31" s="159"/>
      <c r="AG31" s="141"/>
      <c r="AH31" s="159"/>
      <c r="AI31" s="141"/>
      <c r="AJ31" s="159"/>
      <c r="AK31" s="141"/>
      <c r="AL31" s="159"/>
      <c r="AM31" s="141"/>
      <c r="AN31" s="159"/>
      <c r="AO31" s="141"/>
      <c r="AP31" s="159"/>
      <c r="AQ31" s="141"/>
      <c r="AR31" s="159"/>
      <c r="AS31" s="141"/>
      <c r="AT31" s="159"/>
      <c r="AU31" s="141"/>
      <c r="AV31" s="159"/>
      <c r="AW31" s="141"/>
      <c r="AX31" s="159"/>
      <c r="AY31" s="5"/>
      <c r="AZ31" s="144"/>
      <c r="BC31" s="171"/>
      <c r="BD31" s="32" t="str">
        <f>IF($R$17=FALSE,"",CD31)</f>
        <v/>
      </c>
      <c r="BE31" s="30"/>
      <c r="BF31" s="30"/>
      <c r="BG31" s="30"/>
      <c r="BH31" s="30"/>
      <c r="BI31" s="30"/>
      <c r="CB31" s="27"/>
      <c r="CC31" s="48"/>
      <c r="CD31" s="121" t="s">
        <v>44</v>
      </c>
      <c r="CE31" s="121"/>
      <c r="CF31" s="121"/>
      <c r="CG31" s="121"/>
      <c r="CH31" s="121"/>
      <c r="CI31" s="121"/>
    </row>
    <row r="32" spans="1:87" ht="15" customHeight="1" x14ac:dyDescent="0.3">
      <c r="U32" s="144"/>
      <c r="V32" s="141" t="str">
        <f>IF(AND(j&gt;=$AY32,j&gt;=V$3),"●","")</f>
        <v/>
      </c>
      <c r="W32" s="159"/>
      <c r="X32" s="141" t="str">
        <f>IF(AND(j&gt;=$AY32,j&gt;=X$3),"●","")</f>
        <v/>
      </c>
      <c r="Y32" s="159"/>
      <c r="Z32" s="141" t="str">
        <f>IF(AND(j&gt;=$AY32,j&gt;=Z$3),"●","")</f>
        <v/>
      </c>
      <c r="AA32" s="159"/>
      <c r="AB32" s="141" t="str">
        <f>IF(AND(j&gt;=$AY32,j&gt;=AB$3),"●","")</f>
        <v/>
      </c>
      <c r="AC32" s="159"/>
      <c r="AD32" s="141" t="str">
        <f>IF(AND(j&gt;=$AY32,j&gt;=AD$3),"●","")</f>
        <v/>
      </c>
      <c r="AE32" s="159"/>
      <c r="AF32" s="141" t="str">
        <f>IF(AND(j&gt;=$AY32,j&gt;=AF$3),"●","")</f>
        <v/>
      </c>
      <c r="AG32" s="159"/>
      <c r="AH32" s="141" t="str">
        <f>IF(AND(j&gt;=$AY32,j&gt;=AH$3),"●","")</f>
        <v/>
      </c>
      <c r="AI32" s="159"/>
      <c r="AJ32" s="141" t="str">
        <f>IF(AND(j&gt;=$AY32,j&gt;=AJ$3),"●","")</f>
        <v/>
      </c>
      <c r="AK32" s="159"/>
      <c r="AL32" s="141" t="str">
        <f>IF(AND(j&gt;=$AY32,j&gt;=AL$3),"●","")</f>
        <v/>
      </c>
      <c r="AM32" s="159"/>
      <c r="AN32" s="141" t="str">
        <f>IF(AND(j&gt;=$AY32,j&gt;=AN$3),"●","")</f>
        <v/>
      </c>
      <c r="AO32" s="159"/>
      <c r="AP32" s="141" t="str">
        <f>IF(AND(j&gt;=$AY32,j&gt;=AP$3),"●","")</f>
        <v/>
      </c>
      <c r="AQ32" s="159"/>
      <c r="AR32" s="141" t="str">
        <f>IF(AND(j&gt;=$AY32,j&gt;=AR$3),"●","")</f>
        <v/>
      </c>
      <c r="AS32" s="159"/>
      <c r="AT32" s="141" t="str">
        <f>IF(AND(j&gt;=$AY32,j&gt;=AT$3),"●","")</f>
        <v/>
      </c>
      <c r="AU32" s="159"/>
      <c r="AV32" s="141" t="str">
        <f>IF(AND(j&gt;=$AY32,j&gt;=AV$3),"●","")</f>
        <v/>
      </c>
      <c r="AW32" s="159"/>
      <c r="AX32" s="141" t="str">
        <f>IF(AND(j&gt;=$AY32,j&gt;=AX$3),"●","")</f>
        <v/>
      </c>
      <c r="AY32" s="5">
        <v>15</v>
      </c>
      <c r="AZ32" s="144" t="str">
        <f>IF(AY32&gt;j,"",AY32)</f>
        <v/>
      </c>
      <c r="BC32" s="96" t="str">
        <f>IF($S$4=FALSE,"",CC32)</f>
        <v/>
      </c>
      <c r="CB32" s="27"/>
      <c r="CC32" s="48" t="str">
        <f t="shared" ref="CC32" si="14">IF($AZ32="","",2*$AZ32-1)</f>
        <v/>
      </c>
      <c r="CD32" s="27"/>
      <c r="CE32" s="27"/>
      <c r="CF32" s="27"/>
      <c r="CG32" s="27"/>
      <c r="CH32" s="27"/>
    </row>
    <row r="33" spans="1:91" ht="15" customHeight="1" x14ac:dyDescent="0.3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8"/>
      <c r="T33" s="30"/>
      <c r="U33" s="162"/>
      <c r="V33" s="144"/>
      <c r="W33" s="149"/>
      <c r="X33" s="144"/>
      <c r="Y33" s="149"/>
      <c r="Z33" s="144"/>
      <c r="AA33" s="149"/>
      <c r="AB33" s="144"/>
      <c r="AC33" s="149"/>
      <c r="AD33" s="144"/>
      <c r="AE33" s="149"/>
      <c r="AF33" s="144"/>
      <c r="AG33" s="149"/>
      <c r="AH33" s="144"/>
      <c r="AI33" s="149"/>
      <c r="AJ33" s="144"/>
      <c r="AK33" s="149"/>
      <c r="AL33" s="144"/>
      <c r="AM33" s="149"/>
      <c r="AN33" s="144"/>
      <c r="AO33" s="149"/>
      <c r="AP33" s="144"/>
      <c r="AQ33" s="149"/>
      <c r="AR33" s="144"/>
      <c r="AS33" s="149"/>
      <c r="AT33" s="144"/>
      <c r="AU33" s="149"/>
      <c r="AV33" s="144"/>
      <c r="AW33" s="149"/>
      <c r="AX33" s="144"/>
      <c r="AY33" s="5"/>
      <c r="BA33" s="153"/>
      <c r="BC33" s="39" t="str">
        <f>IF($S$4=FALSE,"",CC33)</f>
        <v/>
      </c>
      <c r="CB33" s="27"/>
      <c r="CC33" s="48" t="s">
        <v>56</v>
      </c>
      <c r="CD33" s="27"/>
      <c r="CE33" s="27"/>
      <c r="CF33" s="27"/>
      <c r="CG33" s="27"/>
      <c r="CH33" s="27"/>
    </row>
    <row r="34" spans="1:91" ht="3" customHeight="1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163"/>
      <c r="U34" s="4"/>
      <c r="V34" s="164"/>
      <c r="W34" s="4"/>
      <c r="X34" s="164"/>
      <c r="Y34" s="4"/>
      <c r="Z34" s="164"/>
      <c r="AA34" s="163"/>
      <c r="AB34" s="164"/>
      <c r="AC34" s="163"/>
      <c r="AD34" s="164"/>
      <c r="AE34" s="163"/>
      <c r="AF34" s="164"/>
      <c r="AG34" s="163"/>
      <c r="AH34" s="164"/>
      <c r="AI34" s="163"/>
      <c r="AJ34" s="164"/>
      <c r="AK34" s="163"/>
      <c r="AL34" s="164"/>
      <c r="AM34" s="163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164"/>
      <c r="AY34" s="5"/>
      <c r="AZ34" s="4"/>
      <c r="BA34" s="4"/>
      <c r="BB34" s="164"/>
      <c r="BC34" s="229" t="str">
        <f>IF($S$4=FALSE,"",CC35)</f>
        <v/>
      </c>
      <c r="BD34" s="232" t="str">
        <f>IF($S$4=FALSE,"",CD35)</f>
        <v/>
      </c>
      <c r="BE34" s="232"/>
      <c r="BF34" s="232"/>
      <c r="BG34" s="232"/>
      <c r="BH34" s="232"/>
      <c r="BI34" s="232"/>
      <c r="CB34" s="48"/>
      <c r="CC34" s="27"/>
      <c r="CD34" s="27"/>
      <c r="CE34" s="27"/>
      <c r="CF34" s="48"/>
      <c r="CG34" s="124"/>
      <c r="CH34" s="48"/>
      <c r="CI34" s="124"/>
    </row>
    <row r="35" spans="1:91" ht="21.75" customHeight="1" x14ac:dyDescent="0.25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165"/>
      <c r="AZ35" s="51"/>
      <c r="BA35" s="51"/>
      <c r="BB35" s="4"/>
      <c r="BC35" s="229"/>
      <c r="BD35" s="232"/>
      <c r="BE35" s="232"/>
      <c r="BF35" s="232"/>
      <c r="BG35" s="232"/>
      <c r="BH35" s="232"/>
      <c r="BI35" s="232"/>
      <c r="CB35" s="27"/>
      <c r="CC35" s="125">
        <f>SUM(CC4:CC32)</f>
        <v>1</v>
      </c>
      <c r="CD35" s="27" t="s">
        <v>31</v>
      </c>
      <c r="CE35" s="27"/>
      <c r="CF35" s="27"/>
      <c r="CG35" s="27"/>
      <c r="CH35" s="27"/>
    </row>
    <row r="36" spans="1:91" ht="19.5" customHeight="1" x14ac:dyDescent="0.25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166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165"/>
      <c r="AZ36" s="51"/>
      <c r="BA36" s="51"/>
      <c r="BB36" s="4"/>
      <c r="BC36" s="4"/>
      <c r="BD36" s="4"/>
      <c r="BE36" s="4"/>
      <c r="BF36" s="4"/>
      <c r="BG36" s="4"/>
      <c r="BH36" s="4"/>
      <c r="BI36" s="4"/>
    </row>
    <row r="37" spans="1:91" ht="19.5" customHeight="1" x14ac:dyDescent="0.25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4"/>
      <c r="Z37" s="4"/>
      <c r="AA37" s="4"/>
      <c r="AB37" s="4"/>
      <c r="AC37" s="167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165"/>
      <c r="AZ37" s="51"/>
      <c r="BA37" s="51"/>
      <c r="BB37" s="4"/>
      <c r="BC37" s="4"/>
      <c r="BD37" s="4"/>
      <c r="BE37" s="4"/>
      <c r="BF37" s="4"/>
      <c r="BG37" s="4"/>
      <c r="BH37" s="4"/>
      <c r="BI37" s="4"/>
    </row>
    <row r="38" spans="1:9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5"/>
      <c r="AZ38" s="4"/>
      <c r="BA38" s="4"/>
      <c r="BB38" s="4"/>
      <c r="BC38" s="4"/>
      <c r="BD38" s="4"/>
      <c r="BE38" s="4"/>
      <c r="BF38" s="4"/>
      <c r="BG38" s="4"/>
      <c r="BH38" s="4"/>
      <c r="BI38" s="4"/>
    </row>
    <row r="39" spans="1:91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5"/>
      <c r="AZ39" s="4"/>
      <c r="BA39" s="4"/>
      <c r="BB39" s="4"/>
      <c r="BC39" s="4"/>
      <c r="BD39" s="4"/>
      <c r="BE39" s="4"/>
      <c r="BF39" s="4"/>
      <c r="BG39" s="4"/>
      <c r="BH39" s="4"/>
      <c r="BI39" s="4"/>
    </row>
    <row r="40" spans="1:91" ht="18.75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51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5"/>
      <c r="AZ40" s="4"/>
      <c r="BA40" s="4"/>
      <c r="BB40" s="4"/>
      <c r="BC40" s="4"/>
      <c r="BD40" s="4"/>
      <c r="BE40" s="4"/>
      <c r="BF40" s="4"/>
      <c r="BG40" s="4"/>
      <c r="BH40" s="4"/>
      <c r="BI40" s="4"/>
    </row>
    <row r="41" spans="1:91" ht="18.75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51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5"/>
      <c r="AZ41" s="4"/>
      <c r="BA41" s="4"/>
      <c r="BB41" s="4"/>
      <c r="BC41" s="4"/>
      <c r="BD41" s="4"/>
      <c r="BE41" s="4"/>
      <c r="BF41" s="4"/>
      <c r="BG41" s="4"/>
      <c r="BH41" s="4"/>
      <c r="BI41" s="4"/>
    </row>
    <row r="42" spans="1:91" ht="4.5" customHeight="1" x14ac:dyDescent="0.3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159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5"/>
      <c r="AZ42" s="4"/>
      <c r="BA42" s="4"/>
      <c r="BB42" s="4"/>
      <c r="BC42" s="4"/>
      <c r="BD42" s="4"/>
      <c r="BE42" s="4"/>
      <c r="BF42" s="4"/>
      <c r="BG42" s="4"/>
      <c r="BH42" s="4"/>
      <c r="BI42" s="4"/>
    </row>
    <row r="43" spans="1:91" ht="18.75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51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5"/>
      <c r="AZ43" s="4"/>
      <c r="BA43" s="4"/>
      <c r="BB43" s="4"/>
      <c r="BC43" s="4"/>
      <c r="BD43" s="4"/>
      <c r="BE43" s="4"/>
      <c r="BF43" s="4"/>
      <c r="BG43" s="4"/>
      <c r="BH43" s="4"/>
      <c r="BI43" s="4"/>
    </row>
    <row r="44" spans="1:91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5"/>
      <c r="AZ44" s="4"/>
      <c r="BA44" s="4"/>
      <c r="BB44" s="4"/>
      <c r="BC44" s="4"/>
      <c r="BD44" s="4"/>
      <c r="BE44" s="4"/>
      <c r="BF44" s="4"/>
      <c r="BG44" s="4"/>
      <c r="BH44" s="4"/>
      <c r="BI44" s="4"/>
    </row>
    <row r="45" spans="1:91" ht="21.75" customHeight="1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5"/>
      <c r="AZ45" s="4"/>
      <c r="BA45" s="4"/>
      <c r="BB45" s="4"/>
      <c r="BC45" s="4"/>
      <c r="BD45" s="4"/>
      <c r="BE45" s="4"/>
      <c r="BF45" s="4"/>
      <c r="BG45" s="4"/>
      <c r="BH45" s="4"/>
      <c r="BI45" s="4"/>
    </row>
    <row r="46" spans="1:91" s="4" customFormat="1" ht="15" customHeight="1" x14ac:dyDescent="0.25">
      <c r="AY46" s="5"/>
      <c r="CA46" s="170"/>
      <c r="CB46" s="170"/>
      <c r="CC46" s="170"/>
      <c r="CD46" s="170"/>
      <c r="CE46" s="170"/>
      <c r="CF46" s="170"/>
      <c r="CG46" s="170"/>
      <c r="CH46" s="170"/>
      <c r="CI46" s="5"/>
      <c r="CJ46" s="5"/>
      <c r="CK46" s="5"/>
      <c r="CL46" s="5"/>
      <c r="CM46" s="5"/>
    </row>
  </sheetData>
  <sheetProtection algorithmName="SHA-512" hashValue="sUkn1OMEBIBXe+lHcicQDYdgPK9x315LxKBqTrem40i9LvuQnbkzlv9WZUhcRmyLWHun84uZbhOzo38D1/7XUA==" saltValue="OcrxoIzEb8Sk20/HVVciZQ==" spinCount="100000" sheet="1" objects="1" scenarios="1"/>
  <mergeCells count="13">
    <mergeCell ref="CD10:CJ12"/>
    <mergeCell ref="BC34:BC35"/>
    <mergeCell ref="BD34:BI35"/>
    <mergeCell ref="C13:S15"/>
    <mergeCell ref="AZ2:BA2"/>
    <mergeCell ref="K7:L8"/>
    <mergeCell ref="C11:P12"/>
    <mergeCell ref="Q11:S12"/>
    <mergeCell ref="B3:R4"/>
    <mergeCell ref="F16:Q18"/>
    <mergeCell ref="I6:J9"/>
    <mergeCell ref="B6:H9"/>
    <mergeCell ref="BD10:BL13"/>
  </mergeCells>
  <phoneticPr fontId="21" type="noConversion"/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Spinner 1">
              <controlPr defaultSize="0" autoPict="0">
                <anchor moveWithCells="1" sizeWithCells="1">
                  <from>
                    <xdr:col>11</xdr:col>
                    <xdr:colOff>190500</xdr:colOff>
                    <xdr:row>5</xdr:row>
                    <xdr:rowOff>76200</xdr:rowOff>
                  </from>
                  <to>
                    <xdr:col>14</xdr:col>
                    <xdr:colOff>133350</xdr:colOff>
                    <xdr:row>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5" name="Spinner 13">
              <controlPr defaultSize="0" autoPict="0">
                <anchor moveWithCells="1" sizeWithCells="1">
                  <from>
                    <xdr:col>11</xdr:col>
                    <xdr:colOff>190500</xdr:colOff>
                    <xdr:row>5</xdr:row>
                    <xdr:rowOff>76200</xdr:rowOff>
                  </from>
                  <to>
                    <xdr:col>14</xdr:col>
                    <xdr:colOff>133350</xdr:colOff>
                    <xdr:row>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6" name="Check Box 14">
              <controlPr defaultSize="0" autoFill="0" autoLine="0" autoPict="0">
                <anchor moveWithCells="1" sizeWithCells="1">
                  <from>
                    <xdr:col>18</xdr:col>
                    <xdr:colOff>19050</xdr:colOff>
                    <xdr:row>3</xdr:row>
                    <xdr:rowOff>0</xdr:rowOff>
                  </from>
                  <to>
                    <xdr:col>19</xdr:col>
                    <xdr:colOff>28575</xdr:colOff>
                    <xdr:row>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" r:id="rId7" name="Check Box 15">
              <controlPr defaultSize="0" autoFill="0" autoLine="0" autoPict="0">
                <anchor moveWithCells="1" sizeWithCells="1">
                  <from>
                    <xdr:col>17</xdr:col>
                    <xdr:colOff>19050</xdr:colOff>
                    <xdr:row>15</xdr:row>
                    <xdr:rowOff>171450</xdr:rowOff>
                  </from>
                  <to>
                    <xdr:col>18</xdr:col>
                    <xdr:colOff>28575</xdr:colOff>
                    <xdr:row>16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75B47-0505-42E5-A2DC-3E86F1C5E375}">
  <sheetPr>
    <pageSetUpPr fitToPage="1"/>
  </sheetPr>
  <dimension ref="A1:AV61"/>
  <sheetViews>
    <sheetView workbookViewId="0">
      <selection activeCell="F15" sqref="F15"/>
    </sheetView>
  </sheetViews>
  <sheetFormatPr defaultRowHeight="15" x14ac:dyDescent="0.25"/>
  <cols>
    <col min="1" max="1" width="3.85546875" customWidth="1"/>
    <col min="2" max="2" width="2.5703125" customWidth="1"/>
    <col min="3" max="3" width="112.7109375" customWidth="1"/>
    <col min="4" max="6" width="9.140625" style="1"/>
    <col min="7" max="48" width="9.140625" style="49"/>
  </cols>
  <sheetData>
    <row r="1" spans="1:3" ht="32.25" customHeight="1" x14ac:dyDescent="0.25">
      <c r="A1" s="252" t="s">
        <v>129</v>
      </c>
      <c r="B1" s="252"/>
      <c r="C1" s="252"/>
    </row>
    <row r="2" spans="1:3" ht="37.5" customHeight="1" x14ac:dyDescent="0.25">
      <c r="A2" s="253" t="s">
        <v>66</v>
      </c>
      <c r="B2" s="127">
        <v>1</v>
      </c>
      <c r="C2" s="139" t="s">
        <v>110</v>
      </c>
    </row>
    <row r="3" spans="1:3" ht="37.5" x14ac:dyDescent="0.25">
      <c r="A3" s="253"/>
      <c r="B3" s="127">
        <v>2</v>
      </c>
      <c r="C3" s="139" t="s">
        <v>78</v>
      </c>
    </row>
    <row r="4" spans="1:3" ht="18.75" x14ac:dyDescent="0.25">
      <c r="A4" s="253"/>
      <c r="B4" s="127">
        <v>3</v>
      </c>
      <c r="C4" s="139" t="s">
        <v>79</v>
      </c>
    </row>
    <row r="5" spans="1:3" ht="18.75" x14ac:dyDescent="0.25">
      <c r="A5" s="253"/>
      <c r="B5" s="127">
        <v>4</v>
      </c>
      <c r="C5" s="139" t="s">
        <v>115</v>
      </c>
    </row>
    <row r="6" spans="1:3" ht="37.5" x14ac:dyDescent="0.25">
      <c r="A6" s="253"/>
      <c r="B6" s="127">
        <v>5</v>
      </c>
      <c r="C6" s="139" t="s">
        <v>123</v>
      </c>
    </row>
    <row r="7" spans="1:3" ht="18.75" x14ac:dyDescent="0.25">
      <c r="A7" s="253"/>
      <c r="B7" s="127">
        <v>6</v>
      </c>
      <c r="C7" s="139" t="s">
        <v>80</v>
      </c>
    </row>
    <row r="8" spans="1:3" ht="21.75" customHeight="1" x14ac:dyDescent="0.25">
      <c r="A8" s="254"/>
      <c r="B8" s="133">
        <v>7</v>
      </c>
      <c r="C8" s="139" t="s">
        <v>81</v>
      </c>
    </row>
    <row r="9" spans="1:3" ht="18.75" x14ac:dyDescent="0.3">
      <c r="A9" s="255" t="s">
        <v>68</v>
      </c>
      <c r="B9" s="128">
        <v>1</v>
      </c>
      <c r="C9" s="94" t="s">
        <v>82</v>
      </c>
    </row>
    <row r="10" spans="1:3" ht="18.75" x14ac:dyDescent="0.3">
      <c r="A10" s="255"/>
      <c r="B10" s="128">
        <v>2</v>
      </c>
      <c r="C10" s="94" t="s">
        <v>83</v>
      </c>
    </row>
    <row r="11" spans="1:3" ht="18.75" customHeight="1" x14ac:dyDescent="0.3">
      <c r="A11" s="255"/>
      <c r="B11" s="128">
        <v>3</v>
      </c>
      <c r="C11" s="94" t="s">
        <v>102</v>
      </c>
    </row>
    <row r="12" spans="1:3" ht="18.75" x14ac:dyDescent="0.3">
      <c r="A12" s="255"/>
      <c r="B12" s="128">
        <v>4</v>
      </c>
      <c r="C12" s="81" t="s">
        <v>126</v>
      </c>
    </row>
    <row r="13" spans="1:3" ht="37.5" customHeight="1" x14ac:dyDescent="0.3">
      <c r="A13" s="255"/>
      <c r="B13" s="134">
        <v>5</v>
      </c>
      <c r="C13" s="94" t="s">
        <v>158</v>
      </c>
    </row>
    <row r="14" spans="1:3" ht="37.5" x14ac:dyDescent="0.3">
      <c r="A14" s="256" t="s">
        <v>61</v>
      </c>
      <c r="B14" s="129">
        <v>1</v>
      </c>
      <c r="C14" s="95" t="s">
        <v>84</v>
      </c>
    </row>
    <row r="15" spans="1:3" ht="37.5" x14ac:dyDescent="0.3">
      <c r="A15" s="257"/>
      <c r="B15" s="129">
        <v>2</v>
      </c>
      <c r="C15" s="95" t="s">
        <v>103</v>
      </c>
    </row>
    <row r="16" spans="1:3" ht="37.5" x14ac:dyDescent="0.3">
      <c r="A16" s="257"/>
      <c r="B16" s="129">
        <v>3</v>
      </c>
      <c r="C16" s="95" t="s">
        <v>133</v>
      </c>
    </row>
    <row r="17" spans="1:3" ht="18.75" x14ac:dyDescent="0.3">
      <c r="A17" s="257"/>
      <c r="B17" s="129">
        <v>4</v>
      </c>
      <c r="C17" s="95" t="s">
        <v>73</v>
      </c>
    </row>
    <row r="18" spans="1:3" ht="37.5" x14ac:dyDescent="0.3">
      <c r="A18" s="257"/>
      <c r="B18" s="129">
        <v>5</v>
      </c>
      <c r="C18" s="95" t="s">
        <v>113</v>
      </c>
    </row>
    <row r="19" spans="1:3" ht="19.5" customHeight="1" x14ac:dyDescent="0.3">
      <c r="A19" s="258"/>
      <c r="B19" s="135">
        <v>6</v>
      </c>
      <c r="C19" s="95" t="s">
        <v>85</v>
      </c>
    </row>
    <row r="20" spans="1:3" ht="18.75" x14ac:dyDescent="0.3">
      <c r="A20" s="259" t="s">
        <v>54</v>
      </c>
      <c r="B20" s="130">
        <v>1</v>
      </c>
      <c r="C20" s="87" t="s">
        <v>130</v>
      </c>
    </row>
    <row r="21" spans="1:3" ht="37.5" x14ac:dyDescent="0.3">
      <c r="A21" s="259"/>
      <c r="B21" s="130">
        <v>2</v>
      </c>
      <c r="C21" s="99" t="s">
        <v>86</v>
      </c>
    </row>
    <row r="22" spans="1:3" ht="37.5" x14ac:dyDescent="0.3">
      <c r="A22" s="259"/>
      <c r="B22" s="130">
        <v>3</v>
      </c>
      <c r="C22" s="99" t="s">
        <v>128</v>
      </c>
    </row>
    <row r="23" spans="1:3" ht="18.75" customHeight="1" x14ac:dyDescent="0.3">
      <c r="A23" s="259"/>
      <c r="B23" s="130">
        <v>4</v>
      </c>
      <c r="C23" s="99" t="s">
        <v>87</v>
      </c>
    </row>
    <row r="24" spans="1:3" ht="37.5" x14ac:dyDescent="0.3">
      <c r="A24" s="259"/>
      <c r="B24" s="130">
        <v>5</v>
      </c>
      <c r="C24" s="99" t="s">
        <v>88</v>
      </c>
    </row>
    <row r="25" spans="1:3" ht="37.5" x14ac:dyDescent="0.3">
      <c r="A25" s="259"/>
      <c r="B25" s="136">
        <v>6</v>
      </c>
      <c r="C25" s="99" t="s">
        <v>89</v>
      </c>
    </row>
    <row r="26" spans="1:3" ht="37.5" x14ac:dyDescent="0.3">
      <c r="A26" s="249" t="s">
        <v>74</v>
      </c>
      <c r="B26" s="131">
        <v>1</v>
      </c>
      <c r="C26" s="100" t="s">
        <v>90</v>
      </c>
    </row>
    <row r="27" spans="1:3" ht="56.25" x14ac:dyDescent="0.25">
      <c r="A27" s="250"/>
      <c r="B27" s="131">
        <v>2</v>
      </c>
      <c r="C27" s="137" t="s">
        <v>76</v>
      </c>
    </row>
    <row r="28" spans="1:3" ht="56.25" x14ac:dyDescent="0.25">
      <c r="A28" s="251"/>
      <c r="B28" s="132">
        <v>3</v>
      </c>
      <c r="C28" s="138" t="s">
        <v>77</v>
      </c>
    </row>
    <row r="29" spans="1:3" x14ac:dyDescent="0.25">
      <c r="A29" s="1"/>
      <c r="B29" s="1"/>
      <c r="C29" s="1"/>
    </row>
    <row r="30" spans="1:3" x14ac:dyDescent="0.25">
      <c r="A30" s="1"/>
      <c r="B30" s="1"/>
      <c r="C30" s="1"/>
    </row>
    <row r="31" spans="1:3" x14ac:dyDescent="0.25">
      <c r="A31" s="1"/>
      <c r="B31" s="1"/>
      <c r="C31" s="1"/>
    </row>
    <row r="32" spans="1:3" x14ac:dyDescent="0.25">
      <c r="A32" s="1"/>
      <c r="B32" s="1"/>
      <c r="C32" s="1"/>
    </row>
    <row r="33" spans="1:3" x14ac:dyDescent="0.25">
      <c r="A33" s="1"/>
      <c r="B33" s="1"/>
      <c r="C33" s="1"/>
    </row>
    <row r="34" spans="1:3" x14ac:dyDescent="0.25">
      <c r="A34" s="1"/>
      <c r="B34" s="1"/>
      <c r="C34" s="1"/>
    </row>
    <row r="35" spans="1:3" x14ac:dyDescent="0.25">
      <c r="A35" s="1"/>
      <c r="B35" s="1"/>
      <c r="C35" s="1"/>
    </row>
    <row r="36" spans="1:3" x14ac:dyDescent="0.25">
      <c r="A36" s="1"/>
      <c r="B36" s="1"/>
      <c r="C36" s="1"/>
    </row>
    <row r="37" spans="1:3" x14ac:dyDescent="0.25">
      <c r="A37" s="1"/>
      <c r="B37" s="1"/>
      <c r="C37" s="1"/>
    </row>
    <row r="38" spans="1:3" x14ac:dyDescent="0.25">
      <c r="A38" s="1"/>
      <c r="B38" s="1"/>
      <c r="C38" s="1"/>
    </row>
    <row r="39" spans="1:3" x14ac:dyDescent="0.25">
      <c r="A39" s="1"/>
      <c r="B39" s="1"/>
      <c r="C39" s="1"/>
    </row>
    <row r="40" spans="1:3" x14ac:dyDescent="0.25">
      <c r="A40" s="1"/>
      <c r="B40" s="1"/>
      <c r="C40" s="1"/>
    </row>
    <row r="41" spans="1:3" x14ac:dyDescent="0.25">
      <c r="A41" s="1"/>
      <c r="B41" s="1"/>
      <c r="C41" s="1"/>
    </row>
    <row r="42" spans="1:3" x14ac:dyDescent="0.25">
      <c r="A42" s="1"/>
      <c r="B42" s="1"/>
      <c r="C42" s="1"/>
    </row>
    <row r="43" spans="1:3" x14ac:dyDescent="0.25">
      <c r="A43" s="1"/>
      <c r="B43" s="1"/>
      <c r="C43" s="1"/>
    </row>
    <row r="44" spans="1:3" x14ac:dyDescent="0.25">
      <c r="A44" s="1"/>
      <c r="B44" s="1"/>
      <c r="C44" s="1"/>
    </row>
    <row r="45" spans="1:3" x14ac:dyDescent="0.25">
      <c r="A45" s="1"/>
      <c r="B45" s="1"/>
      <c r="C45" s="1"/>
    </row>
    <row r="46" spans="1:3" x14ac:dyDescent="0.25">
      <c r="A46" s="1"/>
      <c r="B46" s="1"/>
      <c r="C46" s="1"/>
    </row>
    <row r="47" spans="1:3" x14ac:dyDescent="0.25">
      <c r="A47" s="1"/>
      <c r="B47" s="1"/>
      <c r="C47" s="1"/>
    </row>
    <row r="48" spans="1:3" x14ac:dyDescent="0.25">
      <c r="A48" s="1"/>
      <c r="B48" s="1"/>
      <c r="C48" s="1"/>
    </row>
    <row r="49" spans="1:3" x14ac:dyDescent="0.25">
      <c r="A49" s="1"/>
      <c r="B49" s="1"/>
      <c r="C49" s="1"/>
    </row>
    <row r="50" spans="1:3" x14ac:dyDescent="0.25">
      <c r="A50" s="1"/>
      <c r="B50" s="1"/>
      <c r="C50" s="1"/>
    </row>
    <row r="51" spans="1:3" x14ac:dyDescent="0.25">
      <c r="A51" s="1"/>
      <c r="B51" s="1"/>
      <c r="C51" s="1"/>
    </row>
    <row r="52" spans="1:3" x14ac:dyDescent="0.25">
      <c r="A52" s="1"/>
      <c r="B52" s="1"/>
      <c r="C52" s="1"/>
    </row>
    <row r="53" spans="1:3" x14ac:dyDescent="0.25">
      <c r="A53" s="1"/>
      <c r="B53" s="1"/>
      <c r="C53" s="1"/>
    </row>
    <row r="54" spans="1:3" x14ac:dyDescent="0.25">
      <c r="A54" s="1"/>
      <c r="B54" s="1"/>
      <c r="C54" s="1"/>
    </row>
    <row r="55" spans="1:3" x14ac:dyDescent="0.25">
      <c r="A55" s="1"/>
      <c r="B55" s="1"/>
      <c r="C55" s="1"/>
    </row>
    <row r="56" spans="1:3" x14ac:dyDescent="0.25">
      <c r="A56" s="1"/>
      <c r="B56" s="1"/>
      <c r="C56" s="1"/>
    </row>
    <row r="57" spans="1:3" x14ac:dyDescent="0.25">
      <c r="A57" s="1"/>
      <c r="B57" s="1"/>
      <c r="C57" s="1"/>
    </row>
    <row r="58" spans="1:3" x14ac:dyDescent="0.25">
      <c r="A58" s="1"/>
      <c r="B58" s="1"/>
      <c r="C58" s="1"/>
    </row>
    <row r="59" spans="1:3" x14ac:dyDescent="0.25">
      <c r="A59" s="1"/>
      <c r="B59" s="1"/>
      <c r="C59" s="1"/>
    </row>
    <row r="60" spans="1:3" x14ac:dyDescent="0.25">
      <c r="A60" s="1"/>
      <c r="B60" s="1"/>
      <c r="C60" s="1"/>
    </row>
    <row r="61" spans="1:3" x14ac:dyDescent="0.25">
      <c r="A61" s="1"/>
      <c r="B61" s="1"/>
      <c r="C61" s="1"/>
    </row>
  </sheetData>
  <mergeCells count="6">
    <mergeCell ref="A26:A28"/>
    <mergeCell ref="A1:C1"/>
    <mergeCell ref="A2:A8"/>
    <mergeCell ref="A9:A13"/>
    <mergeCell ref="A14:A19"/>
    <mergeCell ref="A20:A25"/>
  </mergeCells>
  <pageMargins left="0.25" right="0.25" top="0.75" bottom="0.75" header="0.3" footer="0.3"/>
  <pageSetup scale="8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FA49A-EAF0-4A01-BB77-1DB912409880}">
  <dimension ref="A1:C16"/>
  <sheetViews>
    <sheetView workbookViewId="0">
      <selection activeCell="B19" sqref="B19"/>
    </sheetView>
  </sheetViews>
  <sheetFormatPr defaultRowHeight="15" x14ac:dyDescent="0.25"/>
  <cols>
    <col min="1" max="1" width="3.140625" style="1" customWidth="1"/>
    <col min="2" max="2" width="109.7109375" style="1" customWidth="1"/>
    <col min="3" max="16384" width="9.140625" style="1"/>
  </cols>
  <sheetData>
    <row r="1" spans="1:3" ht="53.25" customHeight="1" x14ac:dyDescent="0.25">
      <c r="A1" s="260" t="s">
        <v>205</v>
      </c>
      <c r="B1" s="260"/>
      <c r="C1" s="52"/>
    </row>
    <row r="2" spans="1:3" ht="37.5" x14ac:dyDescent="0.25">
      <c r="A2" s="75">
        <v>1</v>
      </c>
      <c r="B2" s="50" t="s">
        <v>107</v>
      </c>
    </row>
    <row r="3" spans="1:3" ht="37.5" customHeight="1" x14ac:dyDescent="0.25">
      <c r="A3" s="75">
        <v>2</v>
      </c>
      <c r="B3" s="50" t="s">
        <v>118</v>
      </c>
    </row>
    <row r="4" spans="1:3" ht="18.75" x14ac:dyDescent="0.25">
      <c r="A4" s="75">
        <v>3</v>
      </c>
      <c r="B4" s="51" t="s">
        <v>108</v>
      </c>
    </row>
    <row r="5" spans="1:3" ht="37.5" x14ac:dyDescent="0.3">
      <c r="A5" s="75">
        <v>4</v>
      </c>
      <c r="B5" s="101" t="s">
        <v>140</v>
      </c>
    </row>
    <row r="6" spans="1:3" ht="28.5" customHeight="1" x14ac:dyDescent="0.25">
      <c r="A6" s="261" t="s">
        <v>149</v>
      </c>
      <c r="B6" s="261"/>
    </row>
    <row r="7" spans="1:3" ht="37.5" x14ac:dyDescent="0.3">
      <c r="A7" s="111">
        <v>5</v>
      </c>
      <c r="B7" s="112" t="s">
        <v>155</v>
      </c>
    </row>
    <row r="8" spans="1:3" ht="37.5" x14ac:dyDescent="0.3">
      <c r="A8" s="111">
        <v>6</v>
      </c>
      <c r="B8" s="112" t="s">
        <v>134</v>
      </c>
    </row>
    <row r="9" spans="1:3" ht="23.25" customHeight="1" x14ac:dyDescent="0.3">
      <c r="A9" s="113">
        <v>7</v>
      </c>
      <c r="B9" s="112" t="s">
        <v>136</v>
      </c>
    </row>
    <row r="10" spans="1:3" ht="18.75" x14ac:dyDescent="0.3">
      <c r="A10" s="114"/>
      <c r="B10" s="115" t="s">
        <v>135</v>
      </c>
    </row>
    <row r="11" spans="1:3" ht="3.75" customHeight="1" x14ac:dyDescent="0.3">
      <c r="A11" s="114"/>
      <c r="B11" s="115" t="s">
        <v>138</v>
      </c>
    </row>
    <row r="12" spans="1:3" s="110" customFormat="1" ht="20.25" customHeight="1" x14ac:dyDescent="0.25">
      <c r="A12" s="116"/>
      <c r="B12" s="111" t="s">
        <v>137</v>
      </c>
    </row>
    <row r="13" spans="1:3" ht="22.5" customHeight="1" x14ac:dyDescent="0.3">
      <c r="A13" s="113">
        <v>8</v>
      </c>
      <c r="B13" s="113" t="s">
        <v>139</v>
      </c>
    </row>
    <row r="14" spans="1:3" ht="16.5" customHeight="1" x14ac:dyDescent="0.3">
      <c r="A14" s="114"/>
      <c r="B14" s="113" t="s">
        <v>151</v>
      </c>
    </row>
    <row r="15" spans="1:3" ht="39.75" customHeight="1" x14ac:dyDescent="0.25">
      <c r="A15" s="117">
        <v>9</v>
      </c>
      <c r="B15" s="118" t="s">
        <v>148</v>
      </c>
    </row>
    <row r="16" spans="1:3" ht="18.75" x14ac:dyDescent="0.3">
      <c r="B16" s="102"/>
    </row>
  </sheetData>
  <mergeCells count="2">
    <mergeCell ref="A1:B1"/>
    <mergeCell ref="A6:B6"/>
  </mergeCells>
  <phoneticPr fontId="21" type="noConversion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96685-3196-49C4-919D-1C9B5304E3CD}">
  <sheetPr>
    <pageSetUpPr fitToPage="1"/>
  </sheetPr>
  <dimension ref="A1:AV58"/>
  <sheetViews>
    <sheetView workbookViewId="0">
      <selection activeCell="C17" sqref="C17"/>
    </sheetView>
  </sheetViews>
  <sheetFormatPr defaultRowHeight="15" x14ac:dyDescent="0.25"/>
  <cols>
    <col min="1" max="1" width="3.85546875" customWidth="1"/>
    <col min="2" max="2" width="3.42578125" customWidth="1"/>
    <col min="3" max="3" width="113" customWidth="1"/>
    <col min="4" max="6" width="9.140625" style="1"/>
    <col min="7" max="48" width="9.140625" style="49"/>
  </cols>
  <sheetData>
    <row r="1" spans="1:3" ht="57.75" customHeight="1" x14ac:dyDescent="0.25">
      <c r="A1" s="260" t="s">
        <v>206</v>
      </c>
      <c r="B1" s="260"/>
      <c r="C1" s="260"/>
    </row>
    <row r="2" spans="1:3" ht="37.5" customHeight="1" x14ac:dyDescent="0.25">
      <c r="A2" s="262" t="s">
        <v>180</v>
      </c>
      <c r="B2" s="193">
        <v>1</v>
      </c>
      <c r="C2" s="192" t="s">
        <v>195</v>
      </c>
    </row>
    <row r="3" spans="1:3" ht="37.5" x14ac:dyDescent="0.3">
      <c r="A3" s="263"/>
      <c r="B3" s="190">
        <v>2</v>
      </c>
      <c r="C3" s="191" t="s">
        <v>175</v>
      </c>
    </row>
    <row r="4" spans="1:3" ht="37.5" x14ac:dyDescent="0.3">
      <c r="A4" s="263"/>
      <c r="B4" s="190">
        <v>3</v>
      </c>
      <c r="C4" s="191" t="s">
        <v>176</v>
      </c>
    </row>
    <row r="5" spans="1:3" ht="18.75" x14ac:dyDescent="0.3">
      <c r="A5" s="263"/>
      <c r="B5" s="190">
        <v>4</v>
      </c>
      <c r="C5" s="177" t="s">
        <v>196</v>
      </c>
    </row>
    <row r="6" spans="1:3" ht="18.75" x14ac:dyDescent="0.3">
      <c r="A6" s="263"/>
      <c r="B6" s="190">
        <v>5</v>
      </c>
      <c r="C6" s="177" t="s">
        <v>177</v>
      </c>
    </row>
    <row r="7" spans="1:3" ht="18.75" x14ac:dyDescent="0.3">
      <c r="A7" s="263"/>
      <c r="B7" s="190">
        <v>6</v>
      </c>
      <c r="C7" s="177" t="s">
        <v>171</v>
      </c>
    </row>
    <row r="8" spans="1:3" ht="37.5" x14ac:dyDescent="0.3">
      <c r="A8" s="263"/>
      <c r="B8" s="190">
        <v>7</v>
      </c>
      <c r="C8" s="191" t="s">
        <v>197</v>
      </c>
    </row>
    <row r="9" spans="1:3" ht="37.5" x14ac:dyDescent="0.3">
      <c r="A9" s="263"/>
      <c r="B9" s="190">
        <v>8</v>
      </c>
      <c r="C9" s="191" t="s">
        <v>173</v>
      </c>
    </row>
    <row r="10" spans="1:3" ht="37.5" x14ac:dyDescent="0.3">
      <c r="A10" s="264"/>
      <c r="B10" s="194">
        <v>9</v>
      </c>
      <c r="C10" s="203" t="s">
        <v>198</v>
      </c>
    </row>
    <row r="11" spans="1:3" ht="37.5" x14ac:dyDescent="0.3">
      <c r="A11" s="216" t="s">
        <v>192</v>
      </c>
      <c r="B11" s="195">
        <v>1</v>
      </c>
      <c r="C11" s="196" t="s">
        <v>199</v>
      </c>
    </row>
    <row r="12" spans="1:3" ht="18.75" x14ac:dyDescent="0.3">
      <c r="A12" s="216"/>
      <c r="B12" s="195">
        <v>2</v>
      </c>
      <c r="C12" s="197" t="s">
        <v>181</v>
      </c>
    </row>
    <row r="13" spans="1:3" ht="37.5" x14ac:dyDescent="0.3">
      <c r="A13" s="216"/>
      <c r="B13" s="195">
        <v>3</v>
      </c>
      <c r="C13" s="196" t="s">
        <v>184</v>
      </c>
    </row>
    <row r="14" spans="1:3" ht="37.5" x14ac:dyDescent="0.3">
      <c r="A14" s="216"/>
      <c r="B14" s="195">
        <v>4</v>
      </c>
      <c r="C14" s="196" t="s">
        <v>183</v>
      </c>
    </row>
    <row r="15" spans="1:3" ht="18.75" customHeight="1" x14ac:dyDescent="0.3">
      <c r="A15" s="216"/>
      <c r="B15" s="195">
        <v>5</v>
      </c>
      <c r="C15" s="196" t="s">
        <v>182</v>
      </c>
    </row>
    <row r="16" spans="1:3" ht="18.75" x14ac:dyDescent="0.3">
      <c r="A16" s="216"/>
      <c r="B16" s="195">
        <v>6</v>
      </c>
      <c r="C16" s="197" t="s">
        <v>202</v>
      </c>
    </row>
    <row r="17" spans="1:48" ht="37.5" x14ac:dyDescent="0.3">
      <c r="A17" s="216"/>
      <c r="B17" s="195">
        <v>7</v>
      </c>
      <c r="C17" s="196" t="s">
        <v>212</v>
      </c>
    </row>
    <row r="18" spans="1:48" ht="37.5" x14ac:dyDescent="0.3">
      <c r="A18" s="216"/>
      <c r="B18" s="195">
        <v>8</v>
      </c>
      <c r="C18" s="196" t="s">
        <v>185</v>
      </c>
    </row>
    <row r="19" spans="1:48" ht="19.5" customHeight="1" x14ac:dyDescent="0.3">
      <c r="A19" s="216"/>
      <c r="B19" s="195">
        <v>9</v>
      </c>
      <c r="C19" s="197" t="s">
        <v>189</v>
      </c>
    </row>
    <row r="20" spans="1:48" ht="18.75" customHeight="1" x14ac:dyDescent="0.3">
      <c r="A20" s="216"/>
      <c r="B20" s="195">
        <v>10</v>
      </c>
      <c r="C20" s="196" t="s">
        <v>188</v>
      </c>
    </row>
    <row r="21" spans="1:48" ht="37.5" x14ac:dyDescent="0.3">
      <c r="A21" s="216"/>
      <c r="B21" s="195">
        <v>11</v>
      </c>
      <c r="C21" s="196" t="s">
        <v>186</v>
      </c>
    </row>
    <row r="22" spans="1:48" ht="56.25" x14ac:dyDescent="0.3">
      <c r="A22" s="216"/>
      <c r="B22" s="195">
        <v>12</v>
      </c>
      <c r="C22" s="196" t="s">
        <v>200</v>
      </c>
    </row>
    <row r="23" spans="1:48" ht="37.5" x14ac:dyDescent="0.3">
      <c r="A23" s="216"/>
      <c r="B23" s="195">
        <v>13</v>
      </c>
      <c r="C23" s="196" t="s">
        <v>191</v>
      </c>
    </row>
    <row r="24" spans="1:48" ht="37.5" x14ac:dyDescent="0.3">
      <c r="A24" s="216"/>
      <c r="B24" s="195">
        <v>14</v>
      </c>
      <c r="C24" s="198" t="s">
        <v>190</v>
      </c>
    </row>
    <row r="25" spans="1:48" ht="21.75" customHeight="1" x14ac:dyDescent="0.25">
      <c r="A25" s="265"/>
      <c r="B25" s="199">
        <v>15</v>
      </c>
      <c r="C25" s="200" t="s">
        <v>204</v>
      </c>
    </row>
    <row r="26" spans="1:48" s="1" customFormat="1" x14ac:dyDescent="0.25"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</row>
    <row r="27" spans="1:48" s="1" customFormat="1" x14ac:dyDescent="0.25"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</row>
    <row r="28" spans="1:48" s="1" customFormat="1" x14ac:dyDescent="0.25"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</row>
    <row r="29" spans="1:48" s="1" customFormat="1" x14ac:dyDescent="0.25"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</row>
    <row r="30" spans="1:48" s="1" customFormat="1" x14ac:dyDescent="0.25"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</row>
    <row r="31" spans="1:48" s="1" customFormat="1" x14ac:dyDescent="0.25"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</row>
    <row r="32" spans="1:48" s="1" customFormat="1" x14ac:dyDescent="0.25"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</row>
    <row r="33" spans="7:48" s="1" customFormat="1" x14ac:dyDescent="0.25"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</row>
    <row r="34" spans="7:48" s="1" customFormat="1" x14ac:dyDescent="0.25"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</row>
    <row r="35" spans="7:48" s="1" customFormat="1" x14ac:dyDescent="0.25"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</row>
    <row r="36" spans="7:48" s="1" customFormat="1" x14ac:dyDescent="0.25"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</row>
    <row r="37" spans="7:48" s="1" customFormat="1" x14ac:dyDescent="0.25"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</row>
    <row r="38" spans="7:48" s="1" customFormat="1" x14ac:dyDescent="0.25"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</row>
    <row r="39" spans="7:48" s="1" customFormat="1" x14ac:dyDescent="0.25"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</row>
    <row r="40" spans="7:48" s="1" customFormat="1" x14ac:dyDescent="0.25"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</row>
    <row r="41" spans="7:48" s="1" customFormat="1" x14ac:dyDescent="0.25"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</row>
    <row r="42" spans="7:48" s="1" customFormat="1" x14ac:dyDescent="0.25"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</row>
    <row r="43" spans="7:48" s="1" customFormat="1" x14ac:dyDescent="0.25"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</row>
    <row r="44" spans="7:48" s="1" customFormat="1" x14ac:dyDescent="0.25"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</row>
    <row r="45" spans="7:48" s="1" customFormat="1" x14ac:dyDescent="0.25"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</row>
    <row r="46" spans="7:48" s="1" customFormat="1" x14ac:dyDescent="0.25"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</row>
    <row r="47" spans="7:48" s="1" customFormat="1" x14ac:dyDescent="0.25"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</row>
    <row r="48" spans="7:48" s="1" customFormat="1" x14ac:dyDescent="0.25"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</row>
    <row r="49" spans="7:48" s="1" customFormat="1" x14ac:dyDescent="0.25"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</row>
    <row r="50" spans="7:48" s="1" customFormat="1" x14ac:dyDescent="0.25"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</row>
    <row r="51" spans="7:48" s="1" customFormat="1" x14ac:dyDescent="0.25"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</row>
    <row r="52" spans="7:48" s="1" customFormat="1" x14ac:dyDescent="0.25"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</row>
    <row r="53" spans="7:48" s="1" customFormat="1" x14ac:dyDescent="0.25"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</row>
    <row r="54" spans="7:48" s="1" customFormat="1" x14ac:dyDescent="0.25"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</row>
    <row r="55" spans="7:48" s="1" customFormat="1" x14ac:dyDescent="0.25"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</row>
    <row r="56" spans="7:48" s="1" customFormat="1" x14ac:dyDescent="0.25"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</row>
    <row r="57" spans="7:48" s="1" customFormat="1" x14ac:dyDescent="0.25"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</row>
    <row r="58" spans="7:48" s="1" customFormat="1" x14ac:dyDescent="0.25"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</row>
  </sheetData>
  <mergeCells count="3">
    <mergeCell ref="A1:C1"/>
    <mergeCell ref="A2:A10"/>
    <mergeCell ref="A11:A25"/>
  </mergeCells>
  <pageMargins left="0.25" right="0.25" top="0.75" bottom="0.75" header="0.3" footer="0.3"/>
  <pageSetup scale="8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8635D40662274D8CBD1B41D7BCB95F" ma:contentTypeVersion="13" ma:contentTypeDescription="Create a new document." ma:contentTypeScope="" ma:versionID="bc33baa5ece299bb9c0cd76e83e93834">
  <xsd:schema xmlns:xsd="http://www.w3.org/2001/XMLSchema" xmlns:xs="http://www.w3.org/2001/XMLSchema" xmlns:p="http://schemas.microsoft.com/office/2006/metadata/properties" xmlns:ns3="cf4ad7c6-1faf-4967-a902-cf8993936e57" xmlns:ns4="f3b9814d-d007-41a8-a302-92fbcf9eef50" targetNamespace="http://schemas.microsoft.com/office/2006/metadata/properties" ma:root="true" ma:fieldsID="31133dd74839acb075258c185da05fb1" ns3:_="" ns4:_="">
    <xsd:import namespace="cf4ad7c6-1faf-4967-a902-cf8993936e57"/>
    <xsd:import namespace="f3b9814d-d007-41a8-a302-92fbcf9eef5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4ad7c6-1faf-4967-a902-cf8993936e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b9814d-d007-41a8-a302-92fbcf9eef5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68AD2D4-DC0A-4291-A782-C62EC18F6BD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78CA0F7-E62A-42D3-A79D-9CC919B61D3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cf4ad7c6-1faf-4967-a902-cf8993936e57"/>
    <ds:schemaRef ds:uri="http://purl.org/dc/elements/1.1/"/>
    <ds:schemaRef ds:uri="http://schemas.microsoft.com/office/2006/metadata/properties"/>
    <ds:schemaRef ds:uri="f3b9814d-d007-41a8-a302-92fbcf9eef50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F277C85-8BD3-44BA-85C4-D7FB614F9F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4ad7c6-1faf-4967-a902-cf8993936e57"/>
    <ds:schemaRef ds:uri="f3b9814d-d007-41a8-a302-92fbcf9eef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LandingPage</vt:lpstr>
      <vt:lpstr>1. Sharpest Triangles</vt:lpstr>
      <vt:lpstr>2. Square by Diagonals</vt:lpstr>
      <vt:lpstr>3. Triangles &amp; Trapezoids</vt:lpstr>
      <vt:lpstr>4. Square by Gnomons</vt:lpstr>
      <vt:lpstr>Table 1</vt:lpstr>
      <vt:lpstr>Table 2</vt:lpstr>
      <vt:lpstr>Table 3</vt:lpstr>
      <vt:lpstr>'4. Square by Gnomons'!j</vt:lpstr>
      <vt:lpstr>j</vt:lpstr>
      <vt:lpstr>'3. Triangles &amp; Trapezoids'!k</vt:lpstr>
      <vt:lpstr>k</vt:lpstr>
      <vt:lpstr>'3. Triangles &amp; Trapezoids'!n</vt:lpstr>
      <vt:lpstr>n</vt:lpstr>
      <vt:lpstr>'Table 1'!Print_Area</vt:lpstr>
      <vt:lpstr>'Table 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Erfle, Steve</cp:lastModifiedBy>
  <cp:lastPrinted>2021-02-22T20:44:02Z</cp:lastPrinted>
  <dcterms:created xsi:type="dcterms:W3CDTF">2020-09-06T20:25:54Z</dcterms:created>
  <dcterms:modified xsi:type="dcterms:W3CDTF">2024-03-30T13:58:00Z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0x0101002E8635D40662274D8CBD1B41D7BCB95F</vt:lpwstr>
  </property>
</Properties>
</file>